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0485503\Documents\Design Checklists\DP83825\"/>
    </mc:Choice>
  </mc:AlternateContent>
  <xr:revisionPtr revIDLastSave="0" documentId="13_ncr:1_{B81B9FBA-6800-4F10-888C-4A5A1F125D0E}" xr6:coauthVersionLast="36" xr6:coauthVersionMax="36" xr10:uidLastSave="{00000000-0000-0000-0000-000000000000}"/>
  <bookViews>
    <workbookView xWindow="0" yWindow="525" windowWidth="12480" windowHeight="6975" tabRatio="782" xr2:uid="{00000000-000D-0000-FFFF-FFFF00000000}"/>
  </bookViews>
  <sheets>
    <sheet name="How to use this sheet" sheetId="13" r:id="rId1"/>
    <sheet name="DP83825I Strap Tool" sheetId="12" r:id="rId2"/>
    <sheet name="Pin Wise Checklist" sheetId="2" r:id="rId3"/>
    <sheet name="Revision History" sheetId="10" r:id="rId4"/>
  </sheets>
  <externalReferences>
    <externalReference r:id="rId5"/>
  </externalReferences>
  <definedNames>
    <definedName name="CLKIN_25">'Pin Wise Checklist'!$H$32</definedName>
    <definedName name="CLKIN_50">'Pin Wise Checklist'!$I$32</definedName>
    <definedName name="CountryMap">#REF!</definedName>
    <definedName name="Follower">'Pin Wise Checklist'!$I$30</definedName>
    <definedName name="Leader">'Pin Wise Checklist'!$H$30</definedName>
    <definedName name="MII_Mode">#REF!</definedName>
    <definedName name="MII_Mode_Map">#REF!</definedName>
    <definedName name="MIIModeMap">#REF!</definedName>
    <definedName name="MODE">#REF!</definedName>
    <definedName name="Pictures">INDIRECT(#REF!)</definedName>
    <definedName name="RGMII_Mode">#REF!</definedName>
    <definedName name="RGMII_Mode_Map">#REF!</definedName>
    <definedName name="RGMIIModeMap">#REF!</definedName>
    <definedName name="RMII_Master_Mode">#REF!</definedName>
    <definedName name="RMII_Master_Mode_Map">#REF!</definedName>
    <definedName name="RMII_Slave_Mode">#REF!</definedName>
    <definedName name="RMII_Slave_Mode_Map">#REF!</definedName>
    <definedName name="RMIIMasterModeMap">#REF!</definedName>
    <definedName name="RMIISlaveModeMap">#REF!</definedName>
    <definedName name="ShowCLK">INDIRECT('[1]Pin Wise Checklist'!$J$79)</definedName>
    <definedName name="ShowMAC">INDIRECT('Pin Wise Checklist'!$G$30)</definedName>
    <definedName name="ShowSpec">INDIRECT('Pin Wise Checklist'!$G$32)</definedName>
    <definedName name="Xtal">'Pin Wise Checklist'!$H$33</definedName>
  </definedNames>
  <calcPr calcId="191028"/>
</workbook>
</file>

<file path=xl/calcChain.xml><?xml version="1.0" encoding="utf-8"?>
<calcChain xmlns="http://schemas.openxmlformats.org/spreadsheetml/2006/main">
  <c r="G30" i="2" l="1"/>
  <c r="G32" i="2"/>
  <c r="B14" i="2"/>
  <c r="D14" i="2" s="1"/>
  <c r="B11" i="2"/>
  <c r="D11" i="2" s="1"/>
  <c r="B11" i="12"/>
  <c r="B9" i="12"/>
  <c r="D11" i="12"/>
  <c r="C17" i="12" s="1"/>
  <c r="E11" i="12"/>
  <c r="C18" i="12" s="1"/>
  <c r="D18" i="12" s="1"/>
  <c r="F11" i="12"/>
  <c r="C19" i="12" s="1"/>
  <c r="G11" i="12"/>
  <c r="C20" i="12" s="1"/>
  <c r="D13" i="2" l="1"/>
  <c r="C16" i="12"/>
  <c r="C11" i="12"/>
  <c r="E18" i="12"/>
  <c r="D16" i="12" l="1"/>
  <c r="E16" i="12"/>
  <c r="D17" i="12"/>
  <c r="E17" i="12"/>
  <c r="D19" i="12"/>
  <c r="E19" i="12"/>
  <c r="D20" i="12"/>
  <c r="E20" i="12"/>
  <c r="C15" i="12"/>
  <c r="D15" i="12" s="1"/>
  <c r="E15" i="12" l="1"/>
</calcChain>
</file>

<file path=xl/sharedStrings.xml><?xml version="1.0" encoding="utf-8"?>
<sst xmlns="http://schemas.openxmlformats.org/spreadsheetml/2006/main" count="264" uniqueCount="153">
  <si>
    <t>PHY_AD[0]</t>
  </si>
  <si>
    <t>PHY_AD[1]</t>
  </si>
  <si>
    <t>Mas/Slave</t>
  </si>
  <si>
    <t>RX_DV_EN</t>
  </si>
  <si>
    <t>A-MDIX</t>
  </si>
  <si>
    <t>ANED_DIS</t>
  </si>
  <si>
    <t>Strap Resistors</t>
  </si>
  <si>
    <t>Strap Pin</t>
  </si>
  <si>
    <t>Strap Mode</t>
  </si>
  <si>
    <r>
      <t>Recommend Pull up (R</t>
    </r>
    <r>
      <rPr>
        <b/>
        <vertAlign val="subscript"/>
        <sz val="12"/>
        <color theme="1"/>
        <rFont val="Calibri"/>
        <family val="2"/>
        <scheme val="minor"/>
      </rPr>
      <t>H</t>
    </r>
    <r>
      <rPr>
        <b/>
        <sz val="12"/>
        <color theme="1"/>
        <rFont val="Calibri"/>
        <family val="2"/>
        <scheme val="minor"/>
      </rPr>
      <t>)</t>
    </r>
  </si>
  <si>
    <r>
      <t>Recommend Pull Down (R</t>
    </r>
    <r>
      <rPr>
        <b/>
        <vertAlign val="subscript"/>
        <sz val="12"/>
        <color theme="1"/>
        <rFont val="Calibri"/>
        <family val="2"/>
        <scheme val="minor"/>
      </rPr>
      <t>L</t>
    </r>
    <r>
      <rPr>
        <b/>
        <sz val="12"/>
        <color theme="1"/>
        <rFont val="Calibri"/>
        <family val="2"/>
        <scheme val="minor"/>
      </rPr>
      <t>)</t>
    </r>
  </si>
  <si>
    <t>RX_D0</t>
  </si>
  <si>
    <t>CRS_DV</t>
  </si>
  <si>
    <t>RX_D1</t>
  </si>
  <si>
    <t>LED_2</t>
  </si>
  <si>
    <t>RX_ER</t>
  </si>
  <si>
    <t>LED_0</t>
  </si>
  <si>
    <t>RX_D2</t>
  </si>
  <si>
    <t>Pull up</t>
  </si>
  <si>
    <t>Pull Down</t>
  </si>
  <si>
    <t>PHY ADDRESS</t>
  </si>
  <si>
    <t>0x0</t>
  </si>
  <si>
    <t>Mode 1</t>
  </si>
  <si>
    <t>Open</t>
  </si>
  <si>
    <t>0x1</t>
  </si>
  <si>
    <t>Mode 2</t>
  </si>
  <si>
    <r>
      <t>10k</t>
    </r>
    <r>
      <rPr>
        <sz val="12"/>
        <color theme="1"/>
        <rFont val="Calibri"/>
        <family val="2"/>
      </rPr>
      <t>Ω</t>
    </r>
  </si>
  <si>
    <t>2.49kΩ</t>
  </si>
  <si>
    <t>0x2</t>
  </si>
  <si>
    <t>Mode 3</t>
  </si>
  <si>
    <t>5.76kΩ</t>
  </si>
  <si>
    <t>0x3</t>
  </si>
  <si>
    <t>Mode 4</t>
  </si>
  <si>
    <t>0x4</t>
  </si>
  <si>
    <t>0x5</t>
  </si>
  <si>
    <t>0x6</t>
  </si>
  <si>
    <t>0x7</t>
  </si>
  <si>
    <t>0x8</t>
  </si>
  <si>
    <t>0x9</t>
  </si>
  <si>
    <t>0xA</t>
  </si>
  <si>
    <t>0xB</t>
  </si>
  <si>
    <t>0xC</t>
  </si>
  <si>
    <t>0xD</t>
  </si>
  <si>
    <t>0XE</t>
  </si>
  <si>
    <t>0xF</t>
  </si>
  <si>
    <t>RX_CTRL</t>
  </si>
  <si>
    <t>Auto Neg Disable</t>
  </si>
  <si>
    <t>Disable</t>
  </si>
  <si>
    <t>Enable</t>
  </si>
  <si>
    <t>GPIO_1</t>
  </si>
  <si>
    <t>GPIO_0</t>
  </si>
  <si>
    <t>RX SKEW</t>
  </si>
  <si>
    <t>2.0ns</t>
  </si>
  <si>
    <t>1.5ns</t>
  </si>
  <si>
    <t>1.0ns</t>
  </si>
  <si>
    <t>0.5ns</t>
  </si>
  <si>
    <t>0ns</t>
  </si>
  <si>
    <t>3.5ns</t>
  </si>
  <si>
    <t>3.0ns</t>
  </si>
  <si>
    <t>2.5ns</t>
  </si>
  <si>
    <t>ANEG_SEL _ TX Skew</t>
  </si>
  <si>
    <t>ANEG_SEL</t>
  </si>
  <si>
    <t>10/100/1000</t>
  </si>
  <si>
    <t>100/1000</t>
  </si>
  <si>
    <t>TX SKEW</t>
  </si>
  <si>
    <t>LED_1</t>
  </si>
  <si>
    <t>Mirror, SGMII</t>
  </si>
  <si>
    <t>Mirror Disable
SGMII Disable</t>
  </si>
  <si>
    <t>Mirror Disable
SGMII Enable</t>
  </si>
  <si>
    <t>Mirror Enable
SGMII Disable</t>
  </si>
  <si>
    <t>Mirror Enable
SGMII Enable</t>
  </si>
  <si>
    <t>Domain</t>
  </si>
  <si>
    <t>Items</t>
  </si>
  <si>
    <t>Pin Associated</t>
  </si>
  <si>
    <t>Recommended Connection</t>
  </si>
  <si>
    <t>Pictures</t>
  </si>
  <si>
    <t>TI Feedback</t>
  </si>
  <si>
    <t>Power</t>
  </si>
  <si>
    <t>VDDIO</t>
  </si>
  <si>
    <t>RBIAS</t>
  </si>
  <si>
    <t xml:space="preserve">Connect a 6.49kohm 1% tolerance resistor between RBIAS pin and GND. </t>
  </si>
  <si>
    <t>XI</t>
  </si>
  <si>
    <t>Serial Management Interface</t>
  </si>
  <si>
    <t>MDC</t>
  </si>
  <si>
    <t>MDIO</t>
  </si>
  <si>
    <t>Reset</t>
  </si>
  <si>
    <t>RESET_N</t>
  </si>
  <si>
    <t>Medium Dependent Interface (MDI)</t>
  </si>
  <si>
    <t>TD_P
TD_M
RD_P
RD_M</t>
  </si>
  <si>
    <t>11
10
8
7</t>
  </si>
  <si>
    <t>TX_EN</t>
  </si>
  <si>
    <t>Transmit Data</t>
  </si>
  <si>
    <t>TX_D1</t>
  </si>
  <si>
    <t>TX_D0</t>
  </si>
  <si>
    <t>Receive Data</t>
  </si>
  <si>
    <t>Version</t>
  </si>
  <si>
    <t>Date</t>
  </si>
  <si>
    <t>List of Updates</t>
  </si>
  <si>
    <t>Author</t>
  </si>
  <si>
    <t>First Draft</t>
  </si>
  <si>
    <t>Aniruddha Khadye</t>
  </si>
  <si>
    <t>Added second option in strap tool</t>
  </si>
  <si>
    <t>Uploaded to Sharepoint</t>
  </si>
  <si>
    <t>Purpose</t>
  </si>
  <si>
    <t>The purpose of Ethernet Customer Design Process is to ensure that your board follows the guidelines provided by TI. This document is intended to enable customer-led schematic reviews using the knowledge base of TI's Ethernet team in the form of the best practices guidelines in the following sheets.</t>
  </si>
  <si>
    <t>Design Process</t>
  </si>
  <si>
    <t>Create your design using TI PHY, referencing datasheet, EVM, and reference designs (if applicable)</t>
  </si>
  <si>
    <t>Go through this schematics checklist and ensure your design confirms to our guidelines</t>
  </si>
  <si>
    <t>Use EVM design files along with Layout User Guidelines for layout</t>
  </si>
  <si>
    <t>Go through the layout checklist and ensure your design confirms to layout guidelines</t>
  </si>
  <si>
    <t>If you still have questions/concerns on your design, fill all the sheets of this document</t>
  </si>
  <si>
    <t>Submit to your FAE or on E2E.ti.com to review with all information complete</t>
  </si>
  <si>
    <t>Section Instructions</t>
  </si>
  <si>
    <t>Pin Wise Checklist</t>
  </si>
  <si>
    <t>This sheet also provides checking for multiple configurations of clock and MAC interface. All configurable cells with dropdowns are painted in orange.</t>
  </si>
  <si>
    <t>Strap Tool</t>
  </si>
  <si>
    <t>This sheet provides recommended strap network for each strap pin</t>
  </si>
  <si>
    <t>Check which resistor network is needed</t>
  </si>
  <si>
    <t>General</t>
  </si>
  <si>
    <t>If there are any concerns, typos, or questions about the functionality of this excel document. Please feel free to contact your local TI contact.</t>
  </si>
  <si>
    <t>PHY Address</t>
  </si>
  <si>
    <t>RMII Leader/Follower</t>
  </si>
  <si>
    <t>RMII Repeater</t>
  </si>
  <si>
    <t>0</t>
  </si>
  <si>
    <t>Leader</t>
  </si>
  <si>
    <t>Enabled</t>
  </si>
  <si>
    <t>Auto-MDIX</t>
  </si>
  <si>
    <t>Auto-Negotiation</t>
  </si>
  <si>
    <t>Conventional RMII</t>
  </si>
  <si>
    <t>Read directions outlined in tab. Use Dropdown for selecting configuration</t>
  </si>
  <si>
    <t>Special Pin</t>
  </si>
  <si>
    <t>IO Supply: 1.8V or 3.3 V
Connect 10nF, 100nF, 1µF, 10µF ceramic decoupling capacitors to pin
Optional ferrite bead for EMI purpose on rail
Package size X7R is recommended</t>
  </si>
  <si>
    <t>VDDA3V3</t>
  </si>
  <si>
    <t>Analog Supply: 3.3 V
Connect 10nF, 100nF, 1µF, 10µF ceramic decoupling capacitors to pin
Optional ferrite bead for EMI purpose on rail
Package size X7R is recommended</t>
  </si>
  <si>
    <t>Strap pin
Active polarity detection and correction depending on strap
Mode 0 is active high, Mode 1 is active low
Default function indicates link and blinks upon activity</t>
  </si>
  <si>
    <t>RMII Leader</t>
  </si>
  <si>
    <t>LED</t>
  </si>
  <si>
    <t>MAC/LED pin</t>
  </si>
  <si>
    <t>Transmit Enable
Active high input indicating valid data on TX bus</t>
  </si>
  <si>
    <t>Carrier Sense/Data Valid
Can be RX_DV if PHY in repeater mode</t>
  </si>
  <si>
    <t>Bidirectional. This pin requires a pullup resistor between 1.5kΩ and 2.2kΩ due to open-drain.
Refer to Electrical Characteristics in datasheet for Vih, Voh, Vil, Vol
 Please use a single pull-up when multiple PHYs share an MDIO line</t>
  </si>
  <si>
    <t>Connect to host driving the SMI clock for PHY register programming. No pullup required
Input to PHY</t>
  </si>
  <si>
    <t>Active-LOW input. This pin has a weak internal pullup. 
Asserting this pin LOW for at least 25 μs will force a reset process to occur. All internal registers will reinitialize to their default states as specified for each bit in the datasheet. Bootstrap pins are resampled upon deassertion of reset.</t>
  </si>
  <si>
    <t>Power Down/Interrupt</t>
  </si>
  <si>
    <t>INTR_PWRDN</t>
  </si>
  <si>
    <t>PWDN Mode (default): Keep node pulled up with (ie 2.2k) resistor for normal state. Drive signal low for PWDN state. If setting state in register, line will drive low.
Interrupt (Register configurable): Active Low Open-Drain. Use pullup (2.2K) when connecting to SoC", "Active Low Open-Drain. Use pullup (2.2K) when connecting to SoC</t>
  </si>
  <si>
    <t>Gerome Cacho</t>
  </si>
  <si>
    <t>Public Release; Standardized template.</t>
  </si>
  <si>
    <t>XTAL (RMII Leader)</t>
  </si>
  <si>
    <t>Customer Questions</t>
  </si>
  <si>
    <t>Two Differential channels for 10/100Mbps operation
Should be routed to Ethernet connector via magnetics and the traces should be 100ohms differential impedance</t>
  </si>
  <si>
    <t>This sheet provides recommended connection for each pin. If you have any questions, please write them in column "F"</t>
  </si>
  <si>
    <t>Some dropdown down options may be invisible, but will be made visible once clicked. Please click against right of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</si>
</sst>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70">
    <xf numFmtId="0" fontId="0" fillId="0" borderId="0" xfId="0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2" fillId="8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14" fontId="0" fillId="0" borderId="1" xfId="0" applyNumberFormat="1" applyBorder="1"/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9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49" fontId="0" fillId="9" borderId="1" xfId="0" applyNumberFormat="1" applyFill="1" applyBorder="1"/>
    <xf numFmtId="0" fontId="10" fillId="1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center"/>
    </xf>
    <xf numFmtId="0" fontId="0" fillId="11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0" xfId="0" applyAlignment="1"/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10" fillId="9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11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2"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5" builtinId="8" hidden="1"/>
    <cellStyle name="Hyperlink" xfId="17" builtinId="8" hidden="1"/>
    <cellStyle name="Hyperlink" xfId="19" builtinId="8" hidden="1"/>
    <cellStyle name="Hyperlink" xfId="13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  <cellStyle name="Normal 2" xfId="21" xr:uid="{00000000-0005-0000-0000-000016000000}"/>
  </cellStyles>
  <dxfs count="0"/>
  <tableStyles count="0" defaultTableStyle="TableStyleMedium9" defaultPivotStyle="PivotStyleMedium7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emf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emf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312965</xdr:colOff>
      <xdr:row>14</xdr:row>
      <xdr:rowOff>353785</xdr:rowOff>
    </xdr:from>
    <xdr:to>
      <xdr:col>5</xdr:col>
      <xdr:colOff>287461</xdr:colOff>
      <xdr:row>19</xdr:row>
      <xdr:rowOff>81896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00A621E-7101-448D-B039-92600B52B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6822" y="5170714"/>
          <a:ext cx="2505425" cy="18100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193399</xdr:colOff>
      <xdr:row>0</xdr:row>
      <xdr:rowOff>51288</xdr:rowOff>
    </xdr:from>
    <xdr:to>
      <xdr:col>6</xdr:col>
      <xdr:colOff>227135</xdr:colOff>
      <xdr:row>2</xdr:row>
      <xdr:rowOff>161192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999861" y="249115"/>
          <a:ext cx="2942524" cy="505558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Enter</a:t>
          </a:r>
          <a:r>
            <a:rPr lang="en-US" sz="1100" baseline="0"/>
            <a:t> Configuration Customer is planning to use for the DP83825 through Straps</a:t>
          </a:r>
          <a:endParaRPr lang="en-US" sz="1100"/>
        </a:p>
      </xdr:txBody>
    </xdr:sp>
    <xdr:clientData/>
  </xdr:twoCellAnchor>
  <xdr:twoCellAnchor>
    <xdr:from>
      <xdr:col>3</xdr:col>
      <xdr:colOff>1267558</xdr:colOff>
      <xdr:row>1</xdr:row>
      <xdr:rowOff>106240</xdr:rowOff>
    </xdr:from>
    <xdr:to>
      <xdr:col>4</xdr:col>
      <xdr:colOff>193399</xdr:colOff>
      <xdr:row>3</xdr:row>
      <xdr:rowOff>146540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>
          <a:endCxn id="2" idx="1"/>
        </xdr:cNvCxnSpPr>
      </xdr:nvCxnSpPr>
      <xdr:spPr>
        <a:xfrm flipV="1">
          <a:off x="4667250" y="501894"/>
          <a:ext cx="332611" cy="435954"/>
        </a:xfrm>
        <a:prstGeom prst="straightConnector1">
          <a:avLst/>
        </a:prstGeom>
        <a:ln>
          <a:solidFill>
            <a:schemeClr val="accent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629386</xdr:colOff>
      <xdr:row>15</xdr:row>
      <xdr:rowOff>98955</xdr:rowOff>
    </xdr:from>
    <xdr:to>
      <xdr:col>7</xdr:col>
      <xdr:colOff>213854</xdr:colOff>
      <xdr:row>18</xdr:row>
      <xdr:rowOff>11906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368074" y="2297643"/>
          <a:ext cx="1505343" cy="50826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Resistor Values to be used for the Straps</a:t>
          </a:r>
        </a:p>
      </xdr:txBody>
    </xdr:sp>
    <xdr:clientData/>
  </xdr:twoCellAnchor>
  <xdr:twoCellAnchor>
    <xdr:from>
      <xdr:col>5</xdr:col>
      <xdr:colOff>9159</xdr:colOff>
      <xdr:row>16</xdr:row>
      <xdr:rowOff>193260</xdr:rowOff>
    </xdr:from>
    <xdr:to>
      <xdr:col>5</xdr:col>
      <xdr:colOff>623956</xdr:colOff>
      <xdr:row>17</xdr:row>
      <xdr:rowOff>8890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V="1">
          <a:off x="4752333" y="2595217"/>
          <a:ext cx="614797" cy="14412"/>
        </a:xfrm>
        <a:prstGeom prst="straightConnector1">
          <a:avLst/>
        </a:prstGeom>
        <a:ln>
          <a:solidFill>
            <a:schemeClr val="accent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1121018</xdr:colOff>
      <xdr:row>20</xdr:row>
      <xdr:rowOff>65941</xdr:rowOff>
    </xdr:from>
    <xdr:to>
      <xdr:col>10</xdr:col>
      <xdr:colOff>51288</xdr:colOff>
      <xdr:row>22</xdr:row>
      <xdr:rowOff>168520</xdr:rowOff>
    </xdr:to>
    <xdr:sp macro="" textlink="">
      <xdr:nvSpPr>
        <xdr:cNvPr id="7" name="Rounded Rectangle 4">
          <a:extLst>
            <a:ext uri="{FF2B5EF4-FFF2-40B4-BE49-F238E27FC236}">
              <a16:creationId xmlns:a16="http://schemas.microsoft.com/office/drawing/2014/main" id="{01FDD7B4-8BE6-46A8-A9BD-BE1496761402}"/>
            </a:ext>
          </a:extLst>
        </xdr:cNvPr>
        <xdr:cNvSpPr/>
      </xdr:nvSpPr>
      <xdr:spPr>
        <a:xfrm>
          <a:off x="5927480" y="3546229"/>
          <a:ext cx="5649058" cy="49823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As all straps contain</a:t>
          </a:r>
          <a:r>
            <a:rPr lang="en-US" sz="1100" baseline="0"/>
            <a:t> default PD, it is also acceptable to DNP a PD resistor so long as nothing else is driving the line (MAC, LED). It is best practice to include PD, but not necessary.</a:t>
          </a:r>
          <a:endParaRPr lang="en-US" sz="1100"/>
        </a:p>
      </xdr:txBody>
    </xdr:sp>
    <xdr:clientData/>
  </xdr:twoCellAnchor>
  <xdr:twoCellAnchor>
    <xdr:from>
      <xdr:col>5</xdr:col>
      <xdr:colOff>1465385</xdr:colOff>
      <xdr:row>12</xdr:row>
      <xdr:rowOff>80595</xdr:rowOff>
    </xdr:from>
    <xdr:to>
      <xdr:col>8</xdr:col>
      <xdr:colOff>140197</xdr:colOff>
      <xdr:row>13</xdr:row>
      <xdr:rowOff>373671</xdr:rowOff>
    </xdr:to>
    <xdr:sp macro="" textlink="">
      <xdr:nvSpPr>
        <xdr:cNvPr id="8" name="Rounded Rectangle 1">
          <a:extLst>
            <a:ext uri="{FF2B5EF4-FFF2-40B4-BE49-F238E27FC236}">
              <a16:creationId xmlns:a16="http://schemas.microsoft.com/office/drawing/2014/main" id="{992F6E2F-8A84-443C-A53F-F2B382455FEF}"/>
            </a:ext>
          </a:extLst>
        </xdr:cNvPr>
        <xdr:cNvSpPr/>
      </xdr:nvSpPr>
      <xdr:spPr>
        <a:xfrm>
          <a:off x="7473462" y="1069730"/>
          <a:ext cx="2294312" cy="49090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Dropdown</a:t>
          </a:r>
          <a:r>
            <a:rPr lang="en-US" sz="1100" baseline="0"/>
            <a:t> may be invisible initially. Ensure to click to right of cell</a:t>
          </a:r>
          <a:endParaRPr lang="en-US" sz="1100"/>
        </a:p>
      </xdr:txBody>
    </xdr:sp>
    <xdr:clientData/>
  </xdr:twoCellAnchor>
  <xdr:twoCellAnchor>
    <xdr:from>
      <xdr:col>5</xdr:col>
      <xdr:colOff>1523999</xdr:colOff>
      <xdr:row>6</xdr:row>
      <xdr:rowOff>7326</xdr:rowOff>
    </xdr:from>
    <xdr:to>
      <xdr:col>6</xdr:col>
      <xdr:colOff>7326</xdr:colOff>
      <xdr:row>12</xdr:row>
      <xdr:rowOff>131884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577C2BFD-05E8-472A-842D-91B204440675}"/>
            </a:ext>
          </a:extLst>
        </xdr:cNvPr>
        <xdr:cNvCxnSpPr/>
      </xdr:nvCxnSpPr>
      <xdr:spPr>
        <a:xfrm flipH="1">
          <a:off x="7532076" y="600807"/>
          <a:ext cx="190500" cy="520212"/>
        </a:xfrm>
        <a:prstGeom prst="straightConnector1">
          <a:avLst/>
        </a:prstGeom>
        <a:ln>
          <a:solidFill>
            <a:schemeClr val="accent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71306</xdr:colOff>
      <xdr:row>31</xdr:row>
      <xdr:rowOff>145423</xdr:rowOff>
    </xdr:from>
    <xdr:to>
      <xdr:col>7</xdr:col>
      <xdr:colOff>2872781</xdr:colOff>
      <xdr:row>31</xdr:row>
      <xdr:rowOff>1060347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04012" y="28272188"/>
          <a:ext cx="2801475" cy="914924"/>
        </a:xfrm>
        <a:prstGeom prst="rect">
          <a:avLst/>
        </a:prstGeom>
      </xdr:spPr>
    </xdr:pic>
    <xdr:clientData/>
  </xdr:twoCellAnchor>
  <xdr:twoCellAnchor editAs="oneCell">
    <xdr:from>
      <xdr:col>4</xdr:col>
      <xdr:colOff>1463814</xdr:colOff>
      <xdr:row>15</xdr:row>
      <xdr:rowOff>76846</xdr:rowOff>
    </xdr:from>
    <xdr:to>
      <xdr:col>4</xdr:col>
      <xdr:colOff>2891117</xdr:colOff>
      <xdr:row>15</xdr:row>
      <xdr:rowOff>1259529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0402" y="20930993"/>
          <a:ext cx="1427303" cy="11826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1487300</xdr:colOff>
      <xdr:row>16</xdr:row>
      <xdr:rowOff>51713</xdr:rowOff>
    </xdr:from>
    <xdr:to>
      <xdr:col>4</xdr:col>
      <xdr:colOff>2980765</xdr:colOff>
      <xdr:row>16</xdr:row>
      <xdr:rowOff>1465393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513888" y="22228154"/>
          <a:ext cx="1493465" cy="1413680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</xdr:row>
      <xdr:rowOff>141467</xdr:rowOff>
    </xdr:from>
    <xdr:to>
      <xdr:col>4</xdr:col>
      <xdr:colOff>4967569</xdr:colOff>
      <xdr:row>1</xdr:row>
      <xdr:rowOff>2162734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86265" y="544879"/>
          <a:ext cx="4844304" cy="2021267"/>
        </a:xfrm>
        <a:prstGeom prst="rect">
          <a:avLst/>
        </a:prstGeom>
      </xdr:spPr>
    </xdr:pic>
    <xdr:clientData/>
  </xdr:twoCellAnchor>
  <xdr:twoCellAnchor editAs="oneCell">
    <xdr:from>
      <xdr:col>4</xdr:col>
      <xdr:colOff>201705</xdr:colOff>
      <xdr:row>2</xdr:row>
      <xdr:rowOff>307505</xdr:rowOff>
    </xdr:from>
    <xdr:to>
      <xdr:col>4</xdr:col>
      <xdr:colOff>5051237</xdr:colOff>
      <xdr:row>2</xdr:row>
      <xdr:rowOff>1752600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45330" y="3041180"/>
          <a:ext cx="4849532" cy="1445095"/>
        </a:xfrm>
        <a:prstGeom prst="rect">
          <a:avLst/>
        </a:prstGeom>
      </xdr:spPr>
    </xdr:pic>
    <xdr:clientData/>
  </xdr:twoCellAnchor>
  <xdr:twoCellAnchor editAs="oneCell">
    <xdr:from>
      <xdr:col>4</xdr:col>
      <xdr:colOff>268941</xdr:colOff>
      <xdr:row>18</xdr:row>
      <xdr:rowOff>324193</xdr:rowOff>
    </xdr:from>
    <xdr:to>
      <xdr:col>4</xdr:col>
      <xdr:colOff>5023821</xdr:colOff>
      <xdr:row>18</xdr:row>
      <xdr:rowOff>2889017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467120" y="37090693"/>
          <a:ext cx="4754880" cy="2564824"/>
        </a:xfrm>
        <a:prstGeom prst="rect">
          <a:avLst/>
        </a:prstGeom>
      </xdr:spPr>
    </xdr:pic>
    <xdr:clientData/>
  </xdr:twoCellAnchor>
  <xdr:twoCellAnchor editAs="oneCell">
    <xdr:from>
      <xdr:col>8</xdr:col>
      <xdr:colOff>97942</xdr:colOff>
      <xdr:row>29</xdr:row>
      <xdr:rowOff>100852</xdr:rowOff>
    </xdr:from>
    <xdr:to>
      <xdr:col>8</xdr:col>
      <xdr:colOff>2802272</xdr:colOff>
      <xdr:row>29</xdr:row>
      <xdr:rowOff>3978088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b="6404"/>
        <a:stretch/>
      </xdr:blipFill>
      <xdr:spPr>
        <a:xfrm>
          <a:off x="23238089" y="21862676"/>
          <a:ext cx="2704330" cy="3877236"/>
        </a:xfrm>
        <a:prstGeom prst="rect">
          <a:avLst/>
        </a:prstGeom>
      </xdr:spPr>
    </xdr:pic>
    <xdr:clientData/>
  </xdr:twoCellAnchor>
  <xdr:twoCellAnchor editAs="oneCell">
    <xdr:from>
      <xdr:col>7</xdr:col>
      <xdr:colOff>55884</xdr:colOff>
      <xdr:row>29</xdr:row>
      <xdr:rowOff>38348</xdr:rowOff>
    </xdr:from>
    <xdr:to>
      <xdr:col>7</xdr:col>
      <xdr:colOff>2879911</xdr:colOff>
      <xdr:row>29</xdr:row>
      <xdr:rowOff>4000500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b="4675"/>
        <a:stretch/>
      </xdr:blipFill>
      <xdr:spPr>
        <a:xfrm>
          <a:off x="20293708" y="21800172"/>
          <a:ext cx="2824027" cy="3962152"/>
        </a:xfrm>
        <a:prstGeom prst="rect">
          <a:avLst/>
        </a:prstGeom>
      </xdr:spPr>
    </xdr:pic>
    <xdr:clientData/>
  </xdr:twoCellAnchor>
  <xdr:twoCellAnchor editAs="oneCell">
    <xdr:from>
      <xdr:col>4</xdr:col>
      <xdr:colOff>1038225</xdr:colOff>
      <xdr:row>3</xdr:row>
      <xdr:rowOff>76200</xdr:rowOff>
    </xdr:from>
    <xdr:to>
      <xdr:col>4</xdr:col>
      <xdr:colOff>3657600</xdr:colOff>
      <xdr:row>3</xdr:row>
      <xdr:rowOff>2001659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A95B8DA-5FE1-4DFB-B19B-D3F6AB767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181850" y="5324475"/>
          <a:ext cx="2619375" cy="1925459"/>
        </a:xfrm>
        <a:prstGeom prst="rect">
          <a:avLst/>
        </a:prstGeom>
      </xdr:spPr>
    </xdr:pic>
    <xdr:clientData/>
  </xdr:twoCellAnchor>
  <xdr:twoCellAnchor editAs="oneCell">
    <xdr:from>
      <xdr:col>8</xdr:col>
      <xdr:colOff>44824</xdr:colOff>
      <xdr:row>31</xdr:row>
      <xdr:rowOff>56029</xdr:rowOff>
    </xdr:from>
    <xdr:to>
      <xdr:col>8</xdr:col>
      <xdr:colOff>2947148</xdr:colOff>
      <xdr:row>31</xdr:row>
      <xdr:rowOff>1187823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E267FE2-CE96-4BA5-B2D1-220716E6B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3184971" y="28182794"/>
          <a:ext cx="2902324" cy="113179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56029</xdr:colOff>
          <xdr:row>12</xdr:row>
          <xdr:rowOff>324969</xdr:rowOff>
        </xdr:from>
        <xdr:to>
          <xdr:col>4</xdr:col>
          <xdr:colOff>5056964</xdr:colOff>
          <xdr:row>13</xdr:row>
          <xdr:rowOff>336176</xdr:rowOff>
        </xdr:to>
        <xdr:pic>
          <xdr:nvPicPr>
            <xdr:cNvPr id="19" name="Picture 18">
              <a:extLst>
                <a:ext uri="{FF2B5EF4-FFF2-40B4-BE49-F238E27FC236}">
                  <a16:creationId xmlns:a16="http://schemas.microsoft.com/office/drawing/2014/main" id="{C5D98947-0974-4D98-83FA-F40509087EA2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ShowSpec" spid="_x0000_s2085"/>
                </a:ext>
              </a:extLst>
            </xdr:cNvPicPr>
          </xdr:nvPicPr>
          <xdr:blipFill rotWithShape="1">
            <a:blip xmlns:r="http://schemas.openxmlformats.org/officeDocument/2006/relationships" r:embed="rId11"/>
            <a:srcRect b="4675"/>
            <a:stretch>
              <a:fillRect/>
            </a:stretch>
          </xdr:blipFill>
          <xdr:spPr>
            <a:xfrm>
              <a:off x="11743764" y="10656793"/>
              <a:ext cx="5000935" cy="1255060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 editAs="oneCell">
    <xdr:from>
      <xdr:col>7</xdr:col>
      <xdr:colOff>44823</xdr:colOff>
      <xdr:row>32</xdr:row>
      <xdr:rowOff>56030</xdr:rowOff>
    </xdr:from>
    <xdr:to>
      <xdr:col>7</xdr:col>
      <xdr:colOff>2868705</xdr:colOff>
      <xdr:row>32</xdr:row>
      <xdr:rowOff>538574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0BA21D-2919-4019-A516-72412C525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0282647" y="29404236"/>
          <a:ext cx="2823882" cy="48254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493059</xdr:colOff>
          <xdr:row>4</xdr:row>
          <xdr:rowOff>168087</xdr:rowOff>
        </xdr:from>
        <xdr:to>
          <xdr:col>4</xdr:col>
          <xdr:colOff>4572000</xdr:colOff>
          <xdr:row>9</xdr:row>
          <xdr:rowOff>390708</xdr:rowOff>
        </xdr:to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93AD29F7-C1D8-4413-9F58-D0E5856BA6C3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ShowMAC" spid="_x0000_s2086"/>
                </a:ext>
              </a:extLst>
            </xdr:cNvPicPr>
          </xdr:nvPicPr>
          <xdr:blipFill rotWithShape="1">
            <a:blip xmlns:r="http://schemas.openxmlformats.org/officeDocument/2006/relationships" r:embed="rId13"/>
            <a:srcRect b="4675"/>
            <a:stretch>
              <a:fillRect/>
            </a:stretch>
          </xdr:blipFill>
          <xdr:spPr>
            <a:xfrm>
              <a:off x="12180794" y="7687234"/>
              <a:ext cx="4078941" cy="3416298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485503/Documents/Design%20Checklists/DP83826A/DP83826A_Schematic_Design_Review_Checklist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 use this sheet"/>
      <sheetName val="Pin Wise Checklist"/>
      <sheetName val="Enhanced Strap Tool"/>
      <sheetName val="Basic Strap Tool"/>
      <sheetName val="Revision History"/>
    </sheetNames>
    <sheetDataSet>
      <sheetData sheetId="0" refreshError="1"/>
      <sheetData sheetId="1">
        <row r="65">
          <cell r="I65" t="str">
            <v>MII_Mode</v>
          </cell>
        </row>
        <row r="79">
          <cell r="J79" t="str">
            <v>Crystal_Spec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99DD1-0EE2-4E6F-9AF1-385DF15426C0}">
  <dimension ref="A1:O18"/>
  <sheetViews>
    <sheetView tabSelected="1" zoomScale="85" zoomScaleNormal="85" workbookViewId="0">
      <selection activeCell="B16" sqref="B16"/>
    </sheetView>
  </sheetViews>
  <sheetFormatPr defaultColWidth="11" defaultRowHeight="15.75" x14ac:dyDescent="0.25"/>
  <cols>
    <col min="1" max="1" width="24.5" bestFit="1" customWidth="1"/>
    <col min="2" max="2" width="101.875" bestFit="1" customWidth="1"/>
  </cols>
  <sheetData>
    <row r="1" spans="1:15" ht="75" x14ac:dyDescent="0.25">
      <c r="A1" s="22" t="s">
        <v>103</v>
      </c>
      <c r="B1" s="23" t="s">
        <v>104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8.75" x14ac:dyDescent="0.3">
      <c r="A2" s="25"/>
      <c r="B2" s="26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2" t="s">
        <v>105</v>
      </c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9">
        <v>1</v>
      </c>
      <c r="B4" s="28" t="s">
        <v>106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9">
        <v>2</v>
      </c>
      <c r="B5" s="28" t="s">
        <v>107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18.75" x14ac:dyDescent="0.3">
      <c r="A6" s="29">
        <v>3</v>
      </c>
      <c r="B6" s="28" t="s">
        <v>108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9">
        <v>4</v>
      </c>
      <c r="B7" s="28" t="s">
        <v>109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8.75" x14ac:dyDescent="0.3">
      <c r="A8" s="29">
        <v>5</v>
      </c>
      <c r="B8" s="28" t="s">
        <v>110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8.75" x14ac:dyDescent="0.3">
      <c r="A9" s="29">
        <v>6</v>
      </c>
      <c r="B9" s="28" t="s">
        <v>111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ht="18.75" x14ac:dyDescent="0.3">
      <c r="A10" s="30"/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15" ht="18.75" x14ac:dyDescent="0.3">
      <c r="A11" s="22" t="s">
        <v>112</v>
      </c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37.5" x14ac:dyDescent="0.3">
      <c r="A12" s="49" t="s">
        <v>113</v>
      </c>
      <c r="B12" s="31" t="s">
        <v>151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27"/>
    </row>
    <row r="13" spans="1:15" ht="37.5" x14ac:dyDescent="0.3">
      <c r="A13" s="49"/>
      <c r="B13" s="33" t="s">
        <v>114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 ht="36.950000000000003" customHeight="1" x14ac:dyDescent="0.3">
      <c r="A14" s="50" t="s">
        <v>115</v>
      </c>
      <c r="B14" s="23" t="s">
        <v>116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27"/>
      <c r="O14" s="27"/>
    </row>
    <row r="15" spans="1:15" ht="36.950000000000003" customHeight="1" x14ac:dyDescent="0.3">
      <c r="A15" s="51"/>
      <c r="B15" s="33" t="s">
        <v>129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27"/>
      <c r="O15" s="27"/>
    </row>
    <row r="16" spans="1:15" ht="36.950000000000003" customHeight="1" x14ac:dyDescent="0.3">
      <c r="A16" s="52"/>
      <c r="B16" s="38" t="s">
        <v>117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27"/>
      <c r="O16" s="27"/>
    </row>
    <row r="17" spans="1:2" ht="37.5" x14ac:dyDescent="0.3">
      <c r="A17" s="53" t="s">
        <v>118</v>
      </c>
      <c r="B17" s="34" t="s">
        <v>119</v>
      </c>
    </row>
    <row r="18" spans="1:2" ht="37.5" x14ac:dyDescent="0.3">
      <c r="A18" s="53"/>
      <c r="B18" s="48" t="s">
        <v>152</v>
      </c>
    </row>
  </sheetData>
  <mergeCells count="3">
    <mergeCell ref="A12:A13"/>
    <mergeCell ref="A14:A16"/>
    <mergeCell ref="A17:A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I134"/>
  <sheetViews>
    <sheetView zoomScale="150" zoomScaleNormal="150" workbookViewId="0">
      <selection activeCell="B6" sqref="B6"/>
    </sheetView>
  </sheetViews>
  <sheetFormatPr defaultRowHeight="15.75" x14ac:dyDescent="0.25"/>
  <cols>
    <col min="1" max="1" width="12.5" customWidth="1"/>
    <col min="2" max="2" width="12.375" customWidth="1"/>
    <col min="3" max="3" width="19.75" bestFit="1" customWidth="1"/>
    <col min="4" max="4" width="18.5" bestFit="1" customWidth="1"/>
    <col min="5" max="5" width="15.75" bestFit="1" customWidth="1"/>
    <col min="6" max="6" width="22.375" bestFit="1" customWidth="1"/>
    <col min="7" max="7" width="12.625" customWidth="1"/>
    <col min="8" max="9" width="12.5" customWidth="1"/>
    <col min="10" max="10" width="12.375" customWidth="1"/>
    <col min="11" max="11" width="12.625" customWidth="1"/>
    <col min="12" max="12" width="12.375" customWidth="1"/>
    <col min="13" max="13" width="12.5" customWidth="1"/>
  </cols>
  <sheetData>
    <row r="5" spans="2:7" s="36" customFormat="1" x14ac:dyDescent="0.25">
      <c r="B5" s="35" t="s">
        <v>120</v>
      </c>
      <c r="C5" s="35" t="s">
        <v>121</v>
      </c>
      <c r="D5" s="35" t="s">
        <v>122</v>
      </c>
      <c r="E5" s="35" t="s">
        <v>126</v>
      </c>
      <c r="F5" s="35" t="s">
        <v>127</v>
      </c>
    </row>
    <row r="6" spans="2:7" s="36" customFormat="1" x14ac:dyDescent="0.25">
      <c r="B6" s="37" t="s">
        <v>123</v>
      </c>
      <c r="C6" s="37" t="s">
        <v>124</v>
      </c>
      <c r="D6" s="37" t="s">
        <v>128</v>
      </c>
      <c r="E6" s="37" t="s">
        <v>125</v>
      </c>
      <c r="F6" s="37" t="s">
        <v>125</v>
      </c>
    </row>
    <row r="8" spans="2:7" hidden="1" x14ac:dyDescent="0.25"/>
    <row r="9" spans="2:7" hidden="1" x14ac:dyDescent="0.25">
      <c r="B9" t="str">
        <f>DEC2BIN(B6)</f>
        <v>0</v>
      </c>
    </row>
    <row r="10" spans="2:7" hidden="1" x14ac:dyDescent="0.25">
      <c r="B10" s="17" t="s">
        <v>1</v>
      </c>
      <c r="C10" s="17" t="s">
        <v>0</v>
      </c>
      <c r="D10" s="17" t="s">
        <v>2</v>
      </c>
      <c r="E10" s="17" t="s">
        <v>3</v>
      </c>
      <c r="F10" s="17" t="s">
        <v>4</v>
      </c>
      <c r="G10" s="17" t="s">
        <v>5</v>
      </c>
    </row>
    <row r="11" spans="2:7" hidden="1" x14ac:dyDescent="0.25">
      <c r="B11" s="18">
        <f>ROUNDDOWN(B6/2,0)</f>
        <v>0</v>
      </c>
      <c r="C11" s="18">
        <f>MOD(B9,2)</f>
        <v>0</v>
      </c>
      <c r="D11" s="18">
        <f>IF(C6="Leader",0,1)</f>
        <v>0</v>
      </c>
      <c r="E11" s="18">
        <f>IF(D6="Conventional RMII",0,1)</f>
        <v>0</v>
      </c>
      <c r="F11" s="18">
        <f>IF(E6="Enabled",0,1)</f>
        <v>0</v>
      </c>
      <c r="G11" s="18">
        <f>IF(F6="Enabled",0,1)</f>
        <v>0</v>
      </c>
    </row>
    <row r="13" spans="2:7" x14ac:dyDescent="0.25">
      <c r="D13" s="54" t="s">
        <v>6</v>
      </c>
      <c r="E13" s="55"/>
    </row>
    <row r="14" spans="2:7" ht="40.5" customHeight="1" x14ac:dyDescent="0.35">
      <c r="B14" s="16" t="s">
        <v>7</v>
      </c>
      <c r="C14" s="16" t="s">
        <v>8</v>
      </c>
      <c r="D14" s="19" t="s">
        <v>9</v>
      </c>
      <c r="E14" s="19" t="s">
        <v>10</v>
      </c>
    </row>
    <row r="15" spans="2:7" x14ac:dyDescent="0.25">
      <c r="B15" s="14" t="s">
        <v>11</v>
      </c>
      <c r="C15" s="14" t="str">
        <f>(IF(C11=0,"Mode 0","Mode 1"))</f>
        <v>Mode 0</v>
      </c>
      <c r="D15" s="20" t="str">
        <f>(IF(C15="Mode 0","Open","2.49kohm"))</f>
        <v>Open</v>
      </c>
      <c r="E15" s="20" t="str">
        <f>(IF(C15="Mode 1","Open","2.49kohm"))</f>
        <v>2.49kohm</v>
      </c>
    </row>
    <row r="16" spans="2:7" x14ac:dyDescent="0.25">
      <c r="B16" s="14" t="s">
        <v>12</v>
      </c>
      <c r="C16" s="14" t="str">
        <f>(IF(B11=0,"Mode 0","Mode 1"))</f>
        <v>Mode 0</v>
      </c>
      <c r="D16" s="20" t="str">
        <f t="shared" ref="D16:D20" si="0">(IF(C16="Mode 0","Open","2.49kohm"))</f>
        <v>Open</v>
      </c>
      <c r="E16" s="20" t="str">
        <f t="shared" ref="E16:E20" si="1">(IF(C16="Mode 1","Open","2.49kohm"))</f>
        <v>2.49kohm</v>
      </c>
    </row>
    <row r="17" spans="2:5" x14ac:dyDescent="0.25">
      <c r="B17" s="14" t="s">
        <v>13</v>
      </c>
      <c r="C17" s="14" t="str">
        <f>IF(D11=0,"Mode 0", "Mode 1")</f>
        <v>Mode 0</v>
      </c>
      <c r="D17" s="20" t="str">
        <f t="shared" si="0"/>
        <v>Open</v>
      </c>
      <c r="E17" s="20" t="str">
        <f t="shared" si="1"/>
        <v>2.49kohm</v>
      </c>
    </row>
    <row r="18" spans="2:5" x14ac:dyDescent="0.25">
      <c r="B18" s="14" t="s">
        <v>14</v>
      </c>
      <c r="C18" s="14" t="str">
        <f>IF(E11=0, "Mode 0", "Mode 1")</f>
        <v>Mode 0</v>
      </c>
      <c r="D18" s="20" t="str">
        <f t="shared" si="0"/>
        <v>Open</v>
      </c>
      <c r="E18" s="20" t="str">
        <f t="shared" si="1"/>
        <v>2.49kohm</v>
      </c>
    </row>
    <row r="19" spans="2:5" x14ac:dyDescent="0.25">
      <c r="B19" s="14" t="s">
        <v>15</v>
      </c>
      <c r="C19" s="14" t="str">
        <f>(IF(F11=0,"Mode 0","Mode 1"))</f>
        <v>Mode 0</v>
      </c>
      <c r="D19" s="20" t="str">
        <f t="shared" si="0"/>
        <v>Open</v>
      </c>
      <c r="E19" s="20" t="str">
        <f t="shared" si="1"/>
        <v>2.49kohm</v>
      </c>
    </row>
    <row r="20" spans="2:5" x14ac:dyDescent="0.25">
      <c r="B20" s="14" t="s">
        <v>16</v>
      </c>
      <c r="C20" s="14" t="str">
        <f>(IF(G11=0,"Mode 0","Mode 1"))</f>
        <v>Mode 0</v>
      </c>
      <c r="D20" s="20" t="str">
        <f t="shared" si="0"/>
        <v>Open</v>
      </c>
      <c r="E20" s="20" t="str">
        <f t="shared" si="1"/>
        <v>2.49kohm</v>
      </c>
    </row>
    <row r="21" spans="2:5" x14ac:dyDescent="0.25">
      <c r="B21" s="15"/>
      <c r="C21" s="15"/>
      <c r="D21" s="15"/>
      <c r="E21" s="15"/>
    </row>
    <row r="22" spans="2:5" x14ac:dyDescent="0.25">
      <c r="B22" s="15"/>
      <c r="C22" s="15"/>
      <c r="D22" s="15"/>
      <c r="E22" s="15"/>
    </row>
    <row r="79" spans="4:9" hidden="1" x14ac:dyDescent="0.25"/>
    <row r="80" spans="4:9" hidden="1" x14ac:dyDescent="0.25">
      <c r="D80" t="s">
        <v>17</v>
      </c>
      <c r="E80" t="s">
        <v>11</v>
      </c>
      <c r="G80" t="s">
        <v>8</v>
      </c>
      <c r="H80" t="s">
        <v>18</v>
      </c>
      <c r="I80" t="s">
        <v>19</v>
      </c>
    </row>
    <row r="81" spans="2:9" hidden="1" x14ac:dyDescent="0.25">
      <c r="B81" t="s">
        <v>20</v>
      </c>
      <c r="C81" t="s">
        <v>21</v>
      </c>
      <c r="D81" t="s">
        <v>22</v>
      </c>
      <c r="E81" t="s">
        <v>22</v>
      </c>
      <c r="G81" t="s">
        <v>22</v>
      </c>
      <c r="H81" t="s">
        <v>23</v>
      </c>
      <c r="I81" t="s">
        <v>23</v>
      </c>
    </row>
    <row r="82" spans="2:9" hidden="1" x14ac:dyDescent="0.25">
      <c r="C82" t="s">
        <v>24</v>
      </c>
      <c r="D82" t="s">
        <v>22</v>
      </c>
      <c r="E82" t="s">
        <v>25</v>
      </c>
      <c r="G82" t="s">
        <v>25</v>
      </c>
      <c r="H82" t="s">
        <v>26</v>
      </c>
      <c r="I82" t="s">
        <v>27</v>
      </c>
    </row>
    <row r="83" spans="2:9" hidden="1" x14ac:dyDescent="0.25">
      <c r="C83" t="s">
        <v>28</v>
      </c>
      <c r="D83" t="s">
        <v>22</v>
      </c>
      <c r="E83" t="s">
        <v>29</v>
      </c>
      <c r="G83" t="s">
        <v>29</v>
      </c>
      <c r="H83" t="s">
        <v>30</v>
      </c>
      <c r="I83" t="s">
        <v>27</v>
      </c>
    </row>
    <row r="84" spans="2:9" hidden="1" x14ac:dyDescent="0.25">
      <c r="C84" t="s">
        <v>31</v>
      </c>
      <c r="D84" t="s">
        <v>22</v>
      </c>
      <c r="E84" t="s">
        <v>32</v>
      </c>
      <c r="G84" t="s">
        <v>32</v>
      </c>
      <c r="H84" t="s">
        <v>27</v>
      </c>
      <c r="I84" t="s">
        <v>23</v>
      </c>
    </row>
    <row r="85" spans="2:9" hidden="1" x14ac:dyDescent="0.25">
      <c r="C85" t="s">
        <v>33</v>
      </c>
      <c r="D85" t="s">
        <v>25</v>
      </c>
      <c r="E85" t="s">
        <v>22</v>
      </c>
    </row>
    <row r="86" spans="2:9" hidden="1" x14ac:dyDescent="0.25">
      <c r="C86" t="s">
        <v>34</v>
      </c>
      <c r="D86" t="s">
        <v>25</v>
      </c>
      <c r="E86" t="s">
        <v>25</v>
      </c>
    </row>
    <row r="87" spans="2:9" hidden="1" x14ac:dyDescent="0.25">
      <c r="C87" t="s">
        <v>35</v>
      </c>
      <c r="D87" t="s">
        <v>25</v>
      </c>
      <c r="E87" t="s">
        <v>29</v>
      </c>
    </row>
    <row r="88" spans="2:9" hidden="1" x14ac:dyDescent="0.25">
      <c r="C88" t="s">
        <v>36</v>
      </c>
      <c r="D88" t="s">
        <v>25</v>
      </c>
      <c r="E88" t="s">
        <v>32</v>
      </c>
    </row>
    <row r="89" spans="2:9" hidden="1" x14ac:dyDescent="0.25">
      <c r="C89" t="s">
        <v>37</v>
      </c>
      <c r="D89" t="s">
        <v>29</v>
      </c>
      <c r="E89" t="s">
        <v>22</v>
      </c>
    </row>
    <row r="90" spans="2:9" hidden="1" x14ac:dyDescent="0.25">
      <c r="C90" t="s">
        <v>38</v>
      </c>
      <c r="D90" t="s">
        <v>29</v>
      </c>
      <c r="E90" t="s">
        <v>25</v>
      </c>
    </row>
    <row r="91" spans="2:9" hidden="1" x14ac:dyDescent="0.25">
      <c r="C91" t="s">
        <v>39</v>
      </c>
      <c r="D91" t="s">
        <v>29</v>
      </c>
      <c r="E91" t="s">
        <v>29</v>
      </c>
    </row>
    <row r="92" spans="2:9" hidden="1" x14ac:dyDescent="0.25">
      <c r="C92" t="s">
        <v>40</v>
      </c>
      <c r="D92" t="s">
        <v>29</v>
      </c>
      <c r="E92" t="s">
        <v>32</v>
      </c>
    </row>
    <row r="93" spans="2:9" hidden="1" x14ac:dyDescent="0.25">
      <c r="C93" t="s">
        <v>41</v>
      </c>
      <c r="D93" t="s">
        <v>32</v>
      </c>
      <c r="E93" t="s">
        <v>22</v>
      </c>
    </row>
    <row r="94" spans="2:9" hidden="1" x14ac:dyDescent="0.25">
      <c r="C94" t="s">
        <v>42</v>
      </c>
      <c r="D94" t="s">
        <v>32</v>
      </c>
      <c r="E94" t="s">
        <v>25</v>
      </c>
    </row>
    <row r="95" spans="2:9" hidden="1" x14ac:dyDescent="0.25">
      <c r="C95" t="s">
        <v>43</v>
      </c>
      <c r="D95" t="s">
        <v>32</v>
      </c>
      <c r="E95" t="s">
        <v>29</v>
      </c>
    </row>
    <row r="96" spans="2:9" hidden="1" x14ac:dyDescent="0.25">
      <c r="C96" t="s">
        <v>44</v>
      </c>
      <c r="D96" t="s">
        <v>32</v>
      </c>
      <c r="E96" t="s">
        <v>32</v>
      </c>
    </row>
    <row r="97" spans="2:5" hidden="1" x14ac:dyDescent="0.25"/>
    <row r="98" spans="2:5" hidden="1" x14ac:dyDescent="0.25">
      <c r="D98" t="s">
        <v>45</v>
      </c>
    </row>
    <row r="99" spans="2:5" hidden="1" x14ac:dyDescent="0.25">
      <c r="B99" t="s">
        <v>46</v>
      </c>
      <c r="C99" t="s">
        <v>47</v>
      </c>
      <c r="D99" t="s">
        <v>32</v>
      </c>
    </row>
    <row r="100" spans="2:5" hidden="1" x14ac:dyDescent="0.25">
      <c r="C100" t="s">
        <v>48</v>
      </c>
      <c r="D100" t="s">
        <v>29</v>
      </c>
    </row>
    <row r="101" spans="2:5" hidden="1" x14ac:dyDescent="0.25"/>
    <row r="102" spans="2:5" hidden="1" x14ac:dyDescent="0.25">
      <c r="D102" t="s">
        <v>49</v>
      </c>
      <c r="E102" t="s">
        <v>50</v>
      </c>
    </row>
    <row r="103" spans="2:5" hidden="1" x14ac:dyDescent="0.25">
      <c r="B103" t="s">
        <v>51</v>
      </c>
      <c r="C103" t="s">
        <v>52</v>
      </c>
      <c r="D103" t="s">
        <v>22</v>
      </c>
      <c r="E103" t="s">
        <v>22</v>
      </c>
    </row>
    <row r="104" spans="2:5" hidden="1" x14ac:dyDescent="0.25">
      <c r="C104" t="s">
        <v>53</v>
      </c>
      <c r="D104" t="s">
        <v>22</v>
      </c>
      <c r="E104" t="s">
        <v>29</v>
      </c>
    </row>
    <row r="105" spans="2:5" hidden="1" x14ac:dyDescent="0.25">
      <c r="C105" t="s">
        <v>54</v>
      </c>
      <c r="D105" t="s">
        <v>25</v>
      </c>
      <c r="E105" t="s">
        <v>22</v>
      </c>
    </row>
    <row r="106" spans="2:5" hidden="1" x14ac:dyDescent="0.25">
      <c r="C106" t="s">
        <v>55</v>
      </c>
      <c r="D106" t="s">
        <v>25</v>
      </c>
      <c r="E106" t="s">
        <v>29</v>
      </c>
    </row>
    <row r="107" spans="2:5" hidden="1" x14ac:dyDescent="0.25">
      <c r="C107" t="s">
        <v>56</v>
      </c>
      <c r="D107" t="s">
        <v>29</v>
      </c>
      <c r="E107" t="s">
        <v>22</v>
      </c>
    </row>
    <row r="108" spans="2:5" hidden="1" x14ac:dyDescent="0.25">
      <c r="C108" t="s">
        <v>57</v>
      </c>
      <c r="D108" t="s">
        <v>29</v>
      </c>
      <c r="E108" t="s">
        <v>29</v>
      </c>
    </row>
    <row r="109" spans="2:5" hidden="1" x14ac:dyDescent="0.25">
      <c r="C109" t="s">
        <v>58</v>
      </c>
      <c r="D109" t="s">
        <v>32</v>
      </c>
      <c r="E109" t="s">
        <v>22</v>
      </c>
    </row>
    <row r="110" spans="2:5" hidden="1" x14ac:dyDescent="0.25">
      <c r="C110" t="s">
        <v>59</v>
      </c>
      <c r="D110" t="s">
        <v>32</v>
      </c>
      <c r="E110" t="s">
        <v>29</v>
      </c>
    </row>
    <row r="111" spans="2:5" hidden="1" x14ac:dyDescent="0.25"/>
    <row r="112" spans="2:5" hidden="1" x14ac:dyDescent="0.25">
      <c r="B112" t="s">
        <v>60</v>
      </c>
    </row>
    <row r="113" spans="3:7" hidden="1" x14ac:dyDescent="0.25">
      <c r="C113" s="5"/>
      <c r="D113" s="56" t="s">
        <v>61</v>
      </c>
      <c r="E113" s="56"/>
      <c r="F113" s="56"/>
      <c r="G113" s="56"/>
    </row>
    <row r="114" spans="3:7" hidden="1" x14ac:dyDescent="0.25">
      <c r="C114" s="5"/>
      <c r="D114" s="56" t="s">
        <v>62</v>
      </c>
      <c r="E114" s="56"/>
      <c r="F114" s="56" t="s">
        <v>63</v>
      </c>
      <c r="G114" s="56"/>
    </row>
    <row r="115" spans="3:7" hidden="1" x14ac:dyDescent="0.25">
      <c r="C115" t="s">
        <v>64</v>
      </c>
      <c r="D115" t="s">
        <v>65</v>
      </c>
      <c r="E115" t="s">
        <v>14</v>
      </c>
      <c r="F115" t="s">
        <v>65</v>
      </c>
      <c r="G115" t="s">
        <v>14</v>
      </c>
    </row>
    <row r="116" spans="3:7" hidden="1" x14ac:dyDescent="0.25">
      <c r="C116" t="s">
        <v>52</v>
      </c>
      <c r="D116" t="s">
        <v>22</v>
      </c>
      <c r="E116" t="s">
        <v>22</v>
      </c>
      <c r="F116" t="s">
        <v>29</v>
      </c>
      <c r="G116" t="s">
        <v>22</v>
      </c>
    </row>
    <row r="117" spans="3:7" hidden="1" x14ac:dyDescent="0.25">
      <c r="C117" t="s">
        <v>53</v>
      </c>
      <c r="D117" t="s">
        <v>22</v>
      </c>
      <c r="E117" t="s">
        <v>25</v>
      </c>
      <c r="F117" t="s">
        <v>29</v>
      </c>
      <c r="G117" t="s">
        <v>25</v>
      </c>
    </row>
    <row r="118" spans="3:7" hidden="1" x14ac:dyDescent="0.25">
      <c r="C118" t="s">
        <v>54</v>
      </c>
      <c r="D118" t="s">
        <v>22</v>
      </c>
      <c r="E118" t="s">
        <v>29</v>
      </c>
      <c r="F118" t="s">
        <v>29</v>
      </c>
      <c r="G118" t="s">
        <v>29</v>
      </c>
    </row>
    <row r="119" spans="3:7" hidden="1" x14ac:dyDescent="0.25">
      <c r="C119" t="s">
        <v>55</v>
      </c>
      <c r="D119" t="s">
        <v>22</v>
      </c>
      <c r="E119" t="s">
        <v>32</v>
      </c>
      <c r="F119" t="s">
        <v>29</v>
      </c>
      <c r="G119" t="s">
        <v>32</v>
      </c>
    </row>
    <row r="120" spans="3:7" hidden="1" x14ac:dyDescent="0.25">
      <c r="C120" t="s">
        <v>56</v>
      </c>
      <c r="D120" t="s">
        <v>25</v>
      </c>
      <c r="E120" t="s">
        <v>22</v>
      </c>
      <c r="F120" t="s">
        <v>32</v>
      </c>
      <c r="G120" t="s">
        <v>22</v>
      </c>
    </row>
    <row r="121" spans="3:7" hidden="1" x14ac:dyDescent="0.25">
      <c r="C121" t="s">
        <v>57</v>
      </c>
      <c r="D121" t="s">
        <v>25</v>
      </c>
      <c r="E121" t="s">
        <v>25</v>
      </c>
      <c r="F121" t="s">
        <v>32</v>
      </c>
      <c r="G121" t="s">
        <v>25</v>
      </c>
    </row>
    <row r="122" spans="3:7" hidden="1" x14ac:dyDescent="0.25">
      <c r="C122" t="s">
        <v>58</v>
      </c>
      <c r="D122" t="s">
        <v>25</v>
      </c>
      <c r="E122" t="s">
        <v>29</v>
      </c>
      <c r="F122" t="s">
        <v>32</v>
      </c>
      <c r="G122" t="s">
        <v>29</v>
      </c>
    </row>
    <row r="123" spans="3:7" hidden="1" x14ac:dyDescent="0.25">
      <c r="C123" t="s">
        <v>59</v>
      </c>
      <c r="D123" t="s">
        <v>25</v>
      </c>
      <c r="E123" t="s">
        <v>32</v>
      </c>
      <c r="F123" t="s">
        <v>32</v>
      </c>
      <c r="G123" t="s">
        <v>32</v>
      </c>
    </row>
    <row r="124" spans="3:7" hidden="1" x14ac:dyDescent="0.25">
      <c r="C124" s="5"/>
    </row>
    <row r="125" spans="3:7" hidden="1" x14ac:dyDescent="0.25">
      <c r="C125" s="5"/>
    </row>
    <row r="126" spans="3:7" hidden="1" x14ac:dyDescent="0.25">
      <c r="C126" s="5"/>
    </row>
    <row r="127" spans="3:7" hidden="1" x14ac:dyDescent="0.25">
      <c r="C127" s="5"/>
    </row>
    <row r="128" spans="3:7" hidden="1" x14ac:dyDescent="0.25">
      <c r="C128" s="5"/>
    </row>
    <row r="129" spans="2:4" hidden="1" x14ac:dyDescent="0.25"/>
    <row r="130" spans="2:4" hidden="1" x14ac:dyDescent="0.25">
      <c r="B130" t="s">
        <v>66</v>
      </c>
      <c r="D130" t="s">
        <v>16</v>
      </c>
    </row>
    <row r="131" spans="2:4" ht="31.5" hidden="1" x14ac:dyDescent="0.25">
      <c r="C131" s="15" t="s">
        <v>67</v>
      </c>
      <c r="D131" t="s">
        <v>22</v>
      </c>
    </row>
    <row r="132" spans="2:4" ht="31.5" hidden="1" x14ac:dyDescent="0.25">
      <c r="C132" s="15" t="s">
        <v>68</v>
      </c>
      <c r="D132" t="s">
        <v>25</v>
      </c>
    </row>
    <row r="133" spans="2:4" ht="31.5" hidden="1" x14ac:dyDescent="0.25">
      <c r="C133" s="15" t="s">
        <v>69</v>
      </c>
      <c r="D133" t="s">
        <v>29</v>
      </c>
    </row>
    <row r="134" spans="2:4" ht="31.5" hidden="1" x14ac:dyDescent="0.25">
      <c r="C134" s="15" t="s">
        <v>70</v>
      </c>
      <c r="D134" t="s">
        <v>32</v>
      </c>
    </row>
  </sheetData>
  <mergeCells count="4">
    <mergeCell ref="D13:E13"/>
    <mergeCell ref="D114:E114"/>
    <mergeCell ref="F114:G114"/>
    <mergeCell ref="D113:G113"/>
  </mergeCells>
  <dataValidations count="12">
    <dataValidation type="list" allowBlank="1" showInputMessage="1" showErrorMessage="1" sqref="C33:C34" xr:uid="{00000000-0002-0000-0200-000000000000}">
      <formula1>$C$81:$C$96</formula1>
    </dataValidation>
    <dataValidation type="list" allowBlank="1" showInputMessage="1" showErrorMessage="1" sqref="C35" xr:uid="{00000000-0002-0000-0200-000001000000}">
      <formula1>$C$99:$C$100</formula1>
    </dataValidation>
    <dataValidation type="list" allowBlank="1" showInputMessage="1" showErrorMessage="1" sqref="C36:C37" xr:uid="{00000000-0002-0000-0200-000002000000}">
      <formula1>$C$103:$C$110</formula1>
    </dataValidation>
    <dataValidation type="list" allowBlank="1" showInputMessage="1" showErrorMessage="1" sqref="C38" xr:uid="{00000000-0002-0000-0200-000003000000}">
      <formula1>$C$116:$C$123</formula1>
    </dataValidation>
    <dataValidation type="list" allowBlank="1" showInputMessage="1" showErrorMessage="1" sqref="C39" xr:uid="{00000000-0002-0000-0200-000004000000}">
      <formula1>$D$114:$G$114</formula1>
    </dataValidation>
    <dataValidation type="list" allowBlank="1" showInputMessage="1" showErrorMessage="1" sqref="C40" xr:uid="{00000000-0002-0000-0200-000005000000}">
      <formula1>$C$131:$C$134</formula1>
    </dataValidation>
    <dataValidation type="list" allowBlank="1" showInputMessage="1" showErrorMessage="1" sqref="B6" xr:uid="{113B0ECE-2CC6-4893-91A5-687A9618BAF2}">
      <formula1>"0,1,2,3"</formula1>
    </dataValidation>
    <dataValidation type="list" allowBlank="1" showInputMessage="1" showErrorMessage="1" sqref="C6" xr:uid="{7CC45071-4700-487B-BF56-EE98D0838A4D}">
      <formula1>"Leader, Follower"</formula1>
    </dataValidation>
    <dataValidation type="list" allowBlank="1" showInputMessage="1" showErrorMessage="1" sqref="D6" xr:uid="{D5DFFCB6-4D36-4B00-9928-8FDCC10A8C2D}">
      <formula1>"Conventional RMII, Repeater"</formula1>
    </dataValidation>
    <dataValidation type="list" allowBlank="1" showInputMessage="1" showErrorMessage="1" sqref="E6" xr:uid="{6363C373-6213-46A0-A000-1C2EBED0247A}">
      <formula1>"Enabled, Disabled"</formula1>
    </dataValidation>
    <dataValidation type="list" allowBlank="1" showInputMessage="1" showErrorMessage="1" sqref="F6" xr:uid="{EAAA018E-1649-40E6-85DA-A3B10998E01F}">
      <formula1>"Enabled, Disabled - Force 100M"</formula1>
    </dataValidation>
    <dataValidation type="decimal" allowBlank="1" showInputMessage="1" showErrorMessage="1" sqref="B11:M11" xr:uid="{00000000-0002-0000-0200-000006000000}">
      <formula1>0</formula1>
      <formula2>1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zoomScale="85" zoomScaleNormal="85" workbookViewId="0">
      <pane ySplit="1" topLeftCell="A2" activePane="bottomLeft" state="frozen"/>
      <selection pane="bottomLeft" sqref="A1:A1048576"/>
    </sheetView>
  </sheetViews>
  <sheetFormatPr defaultColWidth="10.875" defaultRowHeight="15.75" x14ac:dyDescent="0.25"/>
  <cols>
    <col min="1" max="1" width="29" style="9" bestFit="1" customWidth="1"/>
    <col min="2" max="2" width="12.75" style="9" bestFit="1" customWidth="1"/>
    <col min="3" max="3" width="12.125" style="9" customWidth="1"/>
    <col min="4" max="4" width="99.5" style="13" customWidth="1"/>
    <col min="5" max="5" width="66.875" style="9" customWidth="1"/>
    <col min="6" max="7" width="22.625" style="9" customWidth="1"/>
    <col min="8" max="8" width="38.125" customWidth="1"/>
    <col min="9" max="9" width="39" customWidth="1"/>
  </cols>
  <sheetData>
    <row r="1" spans="1:7" ht="30" x14ac:dyDescent="0.25">
      <c r="A1" s="1" t="s">
        <v>71</v>
      </c>
      <c r="B1" s="2" t="s">
        <v>72</v>
      </c>
      <c r="C1" s="2" t="s">
        <v>73</v>
      </c>
      <c r="D1" s="2" t="s">
        <v>74</v>
      </c>
      <c r="E1" s="1" t="s">
        <v>75</v>
      </c>
      <c r="F1" s="43" t="s">
        <v>149</v>
      </c>
      <c r="G1" s="44" t="s">
        <v>76</v>
      </c>
    </row>
    <row r="2" spans="1:7" ht="199.5" customHeight="1" x14ac:dyDescent="0.25">
      <c r="A2" s="57" t="s">
        <v>77</v>
      </c>
      <c r="B2" s="8" t="s">
        <v>78</v>
      </c>
      <c r="C2" s="8">
        <v>19</v>
      </c>
      <c r="D2" s="10" t="s">
        <v>131</v>
      </c>
      <c r="E2" s="11"/>
      <c r="F2" s="8"/>
      <c r="G2" s="8"/>
    </row>
    <row r="3" spans="1:7" ht="198.6" customHeight="1" x14ac:dyDescent="0.25">
      <c r="A3" s="57"/>
      <c r="B3" s="8" t="s">
        <v>132</v>
      </c>
      <c r="C3" s="8">
        <v>6</v>
      </c>
      <c r="D3" s="10" t="s">
        <v>133</v>
      </c>
      <c r="E3" s="11"/>
      <c r="F3" s="8"/>
      <c r="G3" s="8"/>
    </row>
    <row r="4" spans="1:7" ht="165" customHeight="1" x14ac:dyDescent="0.25">
      <c r="A4" s="47" t="s">
        <v>130</v>
      </c>
      <c r="B4" s="8" t="s">
        <v>79</v>
      </c>
      <c r="C4" s="8">
        <v>14</v>
      </c>
      <c r="D4" s="10" t="s">
        <v>80</v>
      </c>
      <c r="E4" s="8"/>
      <c r="F4" s="8"/>
      <c r="G4" s="8"/>
    </row>
    <row r="5" spans="1:7" ht="55.5" customHeight="1" x14ac:dyDescent="0.25">
      <c r="A5" s="60" t="s">
        <v>135</v>
      </c>
      <c r="B5" s="8" t="s">
        <v>90</v>
      </c>
      <c r="C5" s="8">
        <v>1</v>
      </c>
      <c r="D5" s="12" t="s">
        <v>138</v>
      </c>
      <c r="E5" s="69"/>
      <c r="F5" s="8"/>
      <c r="G5" s="8"/>
    </row>
    <row r="6" spans="1:7" ht="60" customHeight="1" x14ac:dyDescent="0.25">
      <c r="A6" s="61"/>
      <c r="B6" s="8" t="s">
        <v>92</v>
      </c>
      <c r="C6" s="8">
        <v>24</v>
      </c>
      <c r="D6" s="63" t="s">
        <v>91</v>
      </c>
      <c r="E6" s="69"/>
      <c r="F6" s="8"/>
      <c r="G6" s="8"/>
    </row>
    <row r="7" spans="1:7" ht="40.5" customHeight="1" x14ac:dyDescent="0.25">
      <c r="A7" s="61"/>
      <c r="B7" s="8" t="s">
        <v>93</v>
      </c>
      <c r="C7" s="8">
        <v>23</v>
      </c>
      <c r="D7" s="64"/>
      <c r="E7" s="69"/>
      <c r="F7" s="8"/>
      <c r="G7" s="8"/>
    </row>
    <row r="8" spans="1:7" ht="40.5" customHeight="1" x14ac:dyDescent="0.25">
      <c r="A8" s="61"/>
      <c r="B8" s="8" t="s">
        <v>11</v>
      </c>
      <c r="C8" s="8">
        <v>18</v>
      </c>
      <c r="D8" s="65" t="s">
        <v>94</v>
      </c>
      <c r="E8" s="69"/>
      <c r="F8" s="8"/>
      <c r="G8" s="8"/>
    </row>
    <row r="9" spans="1:7" ht="54.75" customHeight="1" x14ac:dyDescent="0.25">
      <c r="A9" s="61"/>
      <c r="B9" s="8" t="s">
        <v>13</v>
      </c>
      <c r="C9" s="8">
        <v>17</v>
      </c>
      <c r="D9" s="66"/>
      <c r="E9" s="69"/>
      <c r="F9" s="8"/>
      <c r="G9" s="8"/>
    </row>
    <row r="10" spans="1:7" ht="66" customHeight="1" x14ac:dyDescent="0.25">
      <c r="A10" s="62"/>
      <c r="B10" s="8" t="s">
        <v>12</v>
      </c>
      <c r="C10" s="8">
        <v>20</v>
      </c>
      <c r="D10" s="10" t="s">
        <v>139</v>
      </c>
      <c r="E10" s="69"/>
      <c r="F10" s="8"/>
      <c r="G10" s="8"/>
    </row>
    <row r="11" spans="1:7" ht="31.5" x14ac:dyDescent="0.25">
      <c r="A11" s="41" t="s">
        <v>137</v>
      </c>
      <c r="B11" s="8" t="str">
        <f>IF(A5="RMII Leader","CLKOUT","LED_2")</f>
        <v>CLKOUT</v>
      </c>
      <c r="C11" s="8">
        <v>2</v>
      </c>
      <c r="D11" s="10" t="str">
        <f>IF(B11="LED_2","Strap pin
Active polarity detection and correction depending on strap
Mode 0 is active high, Mode 1 is active low
Default function indicates activity","Strap Pin
50MHZ CLKOUT to synchronize MAC bus")</f>
        <v>Strap Pin
50MHZ CLKOUT to synchronize MAC bus</v>
      </c>
      <c r="E11" s="67"/>
      <c r="F11" s="8"/>
      <c r="G11" s="8"/>
    </row>
    <row r="12" spans="1:7" ht="63" x14ac:dyDescent="0.25">
      <c r="A12" s="47" t="s">
        <v>136</v>
      </c>
      <c r="B12" s="8" t="s">
        <v>16</v>
      </c>
      <c r="C12" s="8">
        <v>4</v>
      </c>
      <c r="D12" s="10" t="s">
        <v>134</v>
      </c>
      <c r="E12" s="68"/>
      <c r="F12" s="8"/>
      <c r="G12" s="8"/>
    </row>
    <row r="13" spans="1:7" ht="98.25" customHeight="1" x14ac:dyDescent="0.25">
      <c r="A13" s="58" t="s">
        <v>148</v>
      </c>
      <c r="B13" s="8" t="s">
        <v>81</v>
      </c>
      <c r="C13" s="8">
        <v>13</v>
      </c>
      <c r="D13" s="10" t="str">
        <f>IF(B14="XO", "Confirm component meets spec (ppm, load capacitance, and ESR) as defined in Datasheet", "Ensure input signal meets spec (jitter, ppm, rise/fall time) as defined in Datasheet")</f>
        <v>Confirm component meets spec (ppm, load capacitance, and ESR) as defined in Datasheet</v>
      </c>
      <c r="E13" s="67"/>
      <c r="F13" s="8"/>
      <c r="G13" s="8"/>
    </row>
    <row r="14" spans="1:7" ht="63" customHeight="1" x14ac:dyDescent="0.25">
      <c r="A14" s="58"/>
      <c r="B14" s="8" t="str">
        <f>IF(A13="XTAL (RMII Leader)","XO", "NC")</f>
        <v>XO</v>
      </c>
      <c r="C14" s="8">
        <v>12</v>
      </c>
      <c r="D14" s="10" t="str">
        <f>IF(B14="XO", "Confirm component meets spec (ppm, load capacitance, and ESR) as defined in Datasheet", "Not Used")</f>
        <v>Confirm component meets spec (ppm, load capacitance, and ESR) as defined in Datasheet</v>
      </c>
      <c r="E14" s="68"/>
      <c r="F14" s="8"/>
      <c r="G14" s="8"/>
    </row>
    <row r="15" spans="1:7" ht="31.5" x14ac:dyDescent="0.25">
      <c r="A15" s="59" t="s">
        <v>82</v>
      </c>
      <c r="B15" s="8" t="s">
        <v>83</v>
      </c>
      <c r="C15" s="8">
        <v>16</v>
      </c>
      <c r="D15" s="10" t="s">
        <v>141</v>
      </c>
      <c r="E15" s="8"/>
      <c r="F15" s="8"/>
      <c r="G15" s="39"/>
    </row>
    <row r="16" spans="1:7" ht="104.25" customHeight="1" x14ac:dyDescent="0.25">
      <c r="A16" s="59"/>
      <c r="B16" s="8" t="s">
        <v>84</v>
      </c>
      <c r="C16" s="8">
        <v>15</v>
      </c>
      <c r="D16" s="10" t="s">
        <v>140</v>
      </c>
      <c r="E16" s="8"/>
      <c r="F16" s="8"/>
      <c r="G16" s="8"/>
    </row>
    <row r="17" spans="1:9" ht="124.5" customHeight="1" x14ac:dyDescent="0.25">
      <c r="A17" s="47" t="s">
        <v>85</v>
      </c>
      <c r="B17" s="8" t="s">
        <v>86</v>
      </c>
      <c r="C17" s="8">
        <v>5</v>
      </c>
      <c r="D17" s="10" t="s">
        <v>142</v>
      </c>
      <c r="E17" s="8"/>
      <c r="F17" s="8"/>
      <c r="G17" s="8"/>
    </row>
    <row r="18" spans="1:9" ht="78.75" x14ac:dyDescent="0.25">
      <c r="A18" s="47" t="s">
        <v>143</v>
      </c>
      <c r="B18" s="8" t="s">
        <v>144</v>
      </c>
      <c r="C18" s="8">
        <v>3</v>
      </c>
      <c r="D18" s="42" t="s">
        <v>145</v>
      </c>
      <c r="E18" s="40"/>
      <c r="F18" s="8"/>
      <c r="G18" s="8"/>
    </row>
    <row r="19" spans="1:9" ht="241.5" customHeight="1" x14ac:dyDescent="0.25">
      <c r="A19" s="46" t="s">
        <v>87</v>
      </c>
      <c r="B19" s="10" t="s">
        <v>88</v>
      </c>
      <c r="C19" s="10" t="s">
        <v>89</v>
      </c>
      <c r="D19" s="10" t="s">
        <v>150</v>
      </c>
      <c r="E19" s="40"/>
      <c r="F19" s="8"/>
      <c r="G19" s="8"/>
    </row>
    <row r="30" spans="1:9" ht="315.75" customHeight="1" x14ac:dyDescent="0.25">
      <c r="G30" s="9" t="str">
        <f>IF(A5="RMII Leader", "Leader","Follower")</f>
        <v>Leader</v>
      </c>
    </row>
    <row r="32" spans="1:9" ht="96" customHeight="1" x14ac:dyDescent="0.25">
      <c r="G32" s="9" t="str">
        <f>IF(A13="XTAL (RMII Leader)","Xtal",IF(A13="Oscillator (RMII Leader)","CLKIN_25","CLKIN_50"))</f>
        <v>Xtal</v>
      </c>
      <c r="I32" s="45"/>
    </row>
    <row r="33" spans="9:9" ht="48" customHeight="1" x14ac:dyDescent="0.25">
      <c r="I33" s="45"/>
    </row>
  </sheetData>
  <dataConsolidate/>
  <mergeCells count="9">
    <mergeCell ref="E11:E12"/>
    <mergeCell ref="E13:E14"/>
    <mergeCell ref="E5:E10"/>
    <mergeCell ref="A2:A3"/>
    <mergeCell ref="A13:A14"/>
    <mergeCell ref="A15:A16"/>
    <mergeCell ref="A5:A10"/>
    <mergeCell ref="D6:D7"/>
    <mergeCell ref="D8:D9"/>
  </mergeCells>
  <dataValidations count="2">
    <dataValidation type="list" allowBlank="1" showInputMessage="1" showErrorMessage="1" sqref="A5" xr:uid="{34CE2B72-2C31-4291-B1EE-5F8D4AD74140}">
      <formula1>"RMII Leader, RMII Follower"</formula1>
    </dataValidation>
    <dataValidation type="list" allowBlank="1" showInputMessage="1" showErrorMessage="1" sqref="A13:A14" xr:uid="{FF0B59D1-FBF3-4B05-B0B4-32CE0A748FB8}">
      <formula1>"XTAL (RMII Leader), Oscillator (RMII Leader), Oscillator (RMII Follower)"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8:G32"/>
  <sheetViews>
    <sheetView workbookViewId="0">
      <selection activeCell="F12" sqref="F12"/>
    </sheetView>
  </sheetViews>
  <sheetFormatPr defaultColWidth="11.125" defaultRowHeight="15.75" x14ac:dyDescent="0.25"/>
  <cols>
    <col min="5" max="5" width="11.875" customWidth="1"/>
    <col min="6" max="6" width="50.375" customWidth="1"/>
    <col min="7" max="7" width="17.125" customWidth="1"/>
  </cols>
  <sheetData>
    <row r="8" spans="4:7" x14ac:dyDescent="0.25">
      <c r="D8" s="4" t="s">
        <v>95</v>
      </c>
      <c r="E8" s="4" t="s">
        <v>96</v>
      </c>
      <c r="F8" s="4" t="s">
        <v>97</v>
      </c>
      <c r="G8" s="4" t="s">
        <v>98</v>
      </c>
    </row>
    <row r="9" spans="4:7" x14ac:dyDescent="0.25">
      <c r="D9" s="6">
        <v>0.1</v>
      </c>
      <c r="E9" s="7">
        <v>43532</v>
      </c>
      <c r="F9" s="3" t="s">
        <v>99</v>
      </c>
      <c r="G9" s="6" t="s">
        <v>100</v>
      </c>
    </row>
    <row r="10" spans="4:7" x14ac:dyDescent="0.25">
      <c r="D10" s="6">
        <v>0.2</v>
      </c>
      <c r="E10" s="7">
        <v>43536</v>
      </c>
      <c r="F10" s="3" t="s">
        <v>101</v>
      </c>
      <c r="G10" s="6" t="s">
        <v>100</v>
      </c>
    </row>
    <row r="11" spans="4:7" x14ac:dyDescent="0.25">
      <c r="D11" s="3">
        <v>0.3</v>
      </c>
      <c r="E11" s="21">
        <v>43980</v>
      </c>
      <c r="F11" s="3" t="s">
        <v>102</v>
      </c>
      <c r="G11" s="3" t="s">
        <v>100</v>
      </c>
    </row>
    <row r="12" spans="4:7" x14ac:dyDescent="0.25">
      <c r="D12" s="3">
        <v>0.4</v>
      </c>
      <c r="E12" s="21">
        <v>45875</v>
      </c>
      <c r="F12" s="3" t="s">
        <v>147</v>
      </c>
      <c r="G12" s="3" t="s">
        <v>146</v>
      </c>
    </row>
    <row r="13" spans="4:7" x14ac:dyDescent="0.25">
      <c r="D13" s="3"/>
      <c r="E13" s="3"/>
      <c r="F13" s="3"/>
      <c r="G13" s="3"/>
    </row>
    <row r="14" spans="4:7" x14ac:dyDescent="0.25">
      <c r="D14" s="3"/>
      <c r="E14" s="3"/>
      <c r="F14" s="3"/>
      <c r="G14" s="3"/>
    </row>
    <row r="15" spans="4:7" x14ac:dyDescent="0.25">
      <c r="D15" s="3"/>
      <c r="E15" s="3"/>
      <c r="F15" s="3"/>
      <c r="G15" s="3"/>
    </row>
    <row r="16" spans="4:7" x14ac:dyDescent="0.25">
      <c r="D16" s="3"/>
      <c r="E16" s="3"/>
      <c r="F16" s="3"/>
      <c r="G16" s="3"/>
    </row>
    <row r="17" spans="4:7" x14ac:dyDescent="0.25">
      <c r="D17" s="3"/>
      <c r="E17" s="3"/>
      <c r="F17" s="3"/>
      <c r="G17" s="3"/>
    </row>
    <row r="18" spans="4:7" x14ac:dyDescent="0.25">
      <c r="D18" s="3"/>
      <c r="E18" s="3"/>
      <c r="F18" s="3"/>
      <c r="G18" s="3"/>
    </row>
    <row r="19" spans="4:7" x14ac:dyDescent="0.25">
      <c r="D19" s="3"/>
      <c r="E19" s="3"/>
      <c r="F19" s="3"/>
      <c r="G19" s="3"/>
    </row>
    <row r="20" spans="4:7" x14ac:dyDescent="0.25">
      <c r="D20" s="3"/>
      <c r="E20" s="3"/>
      <c r="F20" s="3"/>
      <c r="G20" s="3"/>
    </row>
    <row r="21" spans="4:7" x14ac:dyDescent="0.25">
      <c r="D21" s="3"/>
      <c r="E21" s="3"/>
      <c r="F21" s="3"/>
      <c r="G21" s="3"/>
    </row>
    <row r="22" spans="4:7" x14ac:dyDescent="0.25">
      <c r="D22" s="3"/>
      <c r="E22" s="3"/>
      <c r="F22" s="3"/>
      <c r="G22" s="3"/>
    </row>
    <row r="23" spans="4:7" x14ac:dyDescent="0.25">
      <c r="D23" s="3"/>
      <c r="E23" s="3"/>
      <c r="F23" s="3"/>
      <c r="G23" s="3"/>
    </row>
    <row r="24" spans="4:7" x14ac:dyDescent="0.25">
      <c r="D24" s="3"/>
      <c r="E24" s="3"/>
      <c r="F24" s="3"/>
      <c r="G24" s="3"/>
    </row>
    <row r="25" spans="4:7" x14ac:dyDescent="0.25">
      <c r="D25" s="3"/>
      <c r="E25" s="3"/>
      <c r="F25" s="3"/>
      <c r="G25" s="3"/>
    </row>
    <row r="26" spans="4:7" x14ac:dyDescent="0.25">
      <c r="D26" s="3"/>
      <c r="E26" s="3"/>
      <c r="F26" s="3"/>
      <c r="G26" s="3"/>
    </row>
    <row r="27" spans="4:7" x14ac:dyDescent="0.25">
      <c r="D27" s="3"/>
      <c r="E27" s="3"/>
      <c r="F27" s="3"/>
      <c r="G27" s="3"/>
    </row>
    <row r="28" spans="4:7" x14ac:dyDescent="0.25">
      <c r="D28" s="3"/>
      <c r="E28" s="3"/>
      <c r="F28" s="3"/>
      <c r="G28" s="3"/>
    </row>
    <row r="29" spans="4:7" x14ac:dyDescent="0.25">
      <c r="D29" s="3"/>
      <c r="E29" s="3"/>
      <c r="F29" s="3"/>
      <c r="G29" s="3"/>
    </row>
    <row r="30" spans="4:7" x14ac:dyDescent="0.25">
      <c r="D30" s="3"/>
      <c r="E30" s="3"/>
      <c r="F30" s="3"/>
      <c r="G30" s="3"/>
    </row>
    <row r="31" spans="4:7" x14ac:dyDescent="0.25">
      <c r="D31" s="3"/>
      <c r="E31" s="3"/>
      <c r="F31" s="3"/>
      <c r="G31" s="3"/>
    </row>
    <row r="32" spans="4:7" x14ac:dyDescent="0.25">
      <c r="D32" s="3"/>
      <c r="E32" s="3"/>
      <c r="F32" s="3"/>
      <c r="G32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3416E0D6A84E82CDCCD8408249F2" ma:contentTypeVersion="3" ma:contentTypeDescription="Create a new document." ma:contentTypeScope="" ma:versionID="f2f7d1bcfd6e4293907de6756504deea">
  <xsd:schema xmlns:xsd="http://www.w3.org/2001/XMLSchema" xmlns:xs="http://www.w3.org/2001/XMLSchema" xmlns:p="http://schemas.microsoft.com/office/2006/metadata/properties" xmlns:ns2="bb91c991-12d0-4478-8207-ba123b6299cc" targetNamespace="http://schemas.microsoft.com/office/2006/metadata/properties" ma:root="true" ma:fieldsID="b8c15fa157e86e831130f68d548f39e6" ns2:_="">
    <xsd:import namespace="bb91c991-12d0-4478-8207-ba123b6299c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91c991-12d0-4478-8207-ba123b6299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E7A2ED-F66F-4F4A-9780-3981CC117AAF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bb91c991-12d0-4478-8207-ba123b6299cc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2983009-C2AD-4946-AAAE-40C414D8D4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91c991-12d0-4478-8207-ba123b629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D9B92E-EF39-441A-BE2A-E44CC3E28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How to use this sheet</vt:lpstr>
      <vt:lpstr>DP83825I Strap Tool</vt:lpstr>
      <vt:lpstr>Pin Wise Checklist</vt:lpstr>
      <vt:lpstr>Revision History</vt:lpstr>
      <vt:lpstr>CLKIN_25</vt:lpstr>
      <vt:lpstr>CLKIN_50</vt:lpstr>
      <vt:lpstr>Follower</vt:lpstr>
      <vt:lpstr>Leader</vt:lpstr>
      <vt:lpstr>Xtal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Gerome Cacho</cp:lastModifiedBy>
  <cp:revision/>
  <dcterms:created xsi:type="dcterms:W3CDTF">2017-11-24T07:37:11Z</dcterms:created>
  <dcterms:modified xsi:type="dcterms:W3CDTF">2025-08-12T23:42:12Z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0x01010040DF3416E0D6A84E82CDCCD8408249F2</vt:lpwstr>
  </property>
</Properties>
</file>