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codeName="ThisWorkbook" defaultThemeVersion="166925"/>
  <mc:AlternateContent xmlns:mc="http://schemas.openxmlformats.org/markup-compatibility/2006">
    <mc:Choice Requires="x15">
      <x15ac:absPath xmlns:x15ac="http://schemas.microsoft.com/office/spreadsheetml/2010/11/ac" url="C:\Users\A0502755\Documents\DCC\"/>
    </mc:Choice>
  </mc:AlternateContent>
  <xr:revisionPtr revIDLastSave="0" documentId="13_ncr:1_{BA5751B1-FF45-4B65-9EFB-A580B53228D2}" xr6:coauthVersionLast="36" xr6:coauthVersionMax="36" xr10:uidLastSave="{00000000-0000-0000-0000-000000000000}"/>
  <workbookProtection workbookAlgorithmName="SHA-512" workbookHashValue="IA4+h7XXJS6EE4ymTDmWdfmcinS1OUy+mXR6oqe/YptOLd/v3N8x3ZI+IxOEykAqdxqUodldvpGWSIUFnPbZiw==" workbookSaltValue="BMI0aSCXw/BuMbFaC938Rg==" workbookSpinCount="100000" lockStructure="1"/>
  <bookViews>
    <workbookView xWindow="0" yWindow="0" windowWidth="12800" windowHeight="5240" firstSheet="1" activeTab="3" xr2:uid="{A57DB789-56D6-4945-AB7D-9110096484B6}"/>
  </bookViews>
  <sheets>
    <sheet name="Reg_Configuration" sheetId="1" state="hidden" r:id="rId1"/>
    <sheet name="Revision History" sheetId="6" r:id="rId2"/>
    <sheet name="Introduction" sheetId="5" state="hidden" r:id="rId3"/>
    <sheet name="Input Sheet" sheetId="2" r:id="rId4"/>
    <sheet name="Clk-Mux-Sources" sheetId="3" state="hidden" r:id="rId5"/>
    <sheet name="Sheet4" sheetId="4" state="hidden"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2" l="1"/>
  <c r="K38" i="2" l="1"/>
  <c r="E38" i="2"/>
  <c r="E57" i="2" l="1"/>
  <c r="E56" i="2"/>
  <c r="K57" i="2" l="1"/>
  <c r="K56" i="2"/>
  <c r="K40" i="2"/>
  <c r="A66" i="3"/>
  <c r="E40" i="2" l="1"/>
  <c r="A48" i="3"/>
  <c r="K31" i="2"/>
  <c r="K30" i="2"/>
  <c r="E31" i="2"/>
  <c r="E30" i="2"/>
  <c r="A9" i="3" l="1"/>
  <c r="A27" i="3" l="1"/>
  <c r="K14" i="2" s="1"/>
  <c r="K16" i="2" s="1"/>
  <c r="K12" i="2" s="1"/>
  <c r="A16" i="3"/>
  <c r="E14" i="2" s="1"/>
  <c r="K15" i="2" l="1"/>
  <c r="K17" i="2" s="1"/>
  <c r="K19" i="2" s="1"/>
  <c r="K41" i="2"/>
  <c r="E41" i="2"/>
  <c r="E42" i="2" l="1"/>
  <c r="E43" i="2" s="1"/>
  <c r="E45" i="2" s="1"/>
  <c r="K42" i="2"/>
  <c r="K43" i="2" s="1"/>
  <c r="K45" i="2" s="1"/>
  <c r="K22" i="2"/>
  <c r="K29" i="2" s="1"/>
  <c r="E15" i="2"/>
  <c r="E16" i="2" l="1"/>
  <c r="E17" i="2" s="1"/>
  <c r="E19" i="2" s="1"/>
  <c r="E48" i="2"/>
  <c r="E55" i="2" s="1"/>
  <c r="E44" i="2"/>
  <c r="E46" i="2" s="1"/>
  <c r="E54" i="2" s="1"/>
  <c r="K48" i="2"/>
  <c r="K55" i="2" s="1"/>
  <c r="K44" i="2"/>
  <c r="K46" i="2" s="1"/>
  <c r="K54" i="2" s="1"/>
  <c r="E47" i="2" l="1"/>
  <c r="E53" i="2" s="1"/>
  <c r="K47" i="2"/>
  <c r="K53" i="2" s="1"/>
  <c r="K18" i="2"/>
  <c r="E22" i="2"/>
  <c r="E29" i="2" s="1"/>
  <c r="E18" i="2"/>
  <c r="E20" i="2" l="1"/>
  <c r="E28" i="2" s="1"/>
  <c r="K20" i="2"/>
  <c r="K28" i="2" s="1"/>
  <c r="K21" i="2"/>
  <c r="K27" i="2" s="1"/>
  <c r="E21" i="2"/>
  <c r="E27" i="2" s="1"/>
  <c r="E8" i="1" l="1"/>
  <c r="E9" i="1"/>
  <c r="E7" i="1" l="1"/>
</calcChain>
</file>

<file path=xl/sharedStrings.xml><?xml version="1.0" encoding="utf-8"?>
<sst xmlns="http://schemas.openxmlformats.org/spreadsheetml/2006/main" count="368" uniqueCount="146">
  <si>
    <t>DCCGCTRL</t>
  </si>
  <si>
    <t>0x0000 0000</t>
  </si>
  <si>
    <t>DCCREV</t>
  </si>
  <si>
    <t>0x0000 0004</t>
  </si>
  <si>
    <t>DCCCNTSEED0</t>
  </si>
  <si>
    <t>0x0000 0008</t>
  </si>
  <si>
    <t>DCCVALIDSEED0</t>
  </si>
  <si>
    <t>0x0000 000C</t>
  </si>
  <si>
    <t>DCCCNTSEED1</t>
  </si>
  <si>
    <t>0x0000 0010</t>
  </si>
  <si>
    <t>DCCSTAT</t>
  </si>
  <si>
    <t>0x0000 0014</t>
  </si>
  <si>
    <t>DCCCNT0</t>
  </si>
  <si>
    <t>0x0000 0018</t>
  </si>
  <si>
    <t>DCCVALID0</t>
  </si>
  <si>
    <t>0x0000 001C</t>
  </si>
  <si>
    <t>DCCCNT1</t>
  </si>
  <si>
    <t>0x0000 0020</t>
  </si>
  <si>
    <t>DCCCLKSSRC1</t>
  </si>
  <si>
    <t>0x0000 0024</t>
  </si>
  <si>
    <t>DCCCLKSSRC0</t>
  </si>
  <si>
    <t>0x0000 0028</t>
  </si>
  <si>
    <t>Register Name</t>
  </si>
  <si>
    <t>Address Offset</t>
  </si>
  <si>
    <t>Async Error</t>
  </si>
  <si>
    <t>DCC Error</t>
  </si>
  <si>
    <t>Value</t>
  </si>
  <si>
    <t>DCC0</t>
  </si>
  <si>
    <t>SYSCLK</t>
  </si>
  <si>
    <t>CLK Source</t>
  </si>
  <si>
    <t xml:space="preserve">CLK Source </t>
  </si>
  <si>
    <t>DCC0-MUX1</t>
  </si>
  <si>
    <t>CLKSRC0</t>
  </si>
  <si>
    <t>CLKSRC1</t>
  </si>
  <si>
    <t>DCC1-MUX1</t>
  </si>
  <si>
    <t>DCC0-MUX0</t>
  </si>
  <si>
    <t>DCC1-MUX0</t>
  </si>
  <si>
    <t>DPLL_PER_HSDIV0_CLKOUT0</t>
  </si>
  <si>
    <t>DPLL_CORE_HSDIV0_CLKOUT1</t>
  </si>
  <si>
    <t>DPLL_PER_HSDIV0_CLKOUT1</t>
  </si>
  <si>
    <t>RCCLK10M</t>
  </si>
  <si>
    <t>RCCLK32K</t>
  </si>
  <si>
    <t>XTALCLK</t>
  </si>
  <si>
    <t>R5SS0_CLK</t>
  </si>
  <si>
    <t>R5SS1_CLK</t>
  </si>
  <si>
    <t>EXT_REFCLK</t>
  </si>
  <si>
    <t>FSI0_RX_CLK</t>
  </si>
  <si>
    <t>FSI1_RX_CLK</t>
  </si>
  <si>
    <t>FSI2_RX_CLK</t>
  </si>
  <si>
    <t>FSI3_RX_CLK</t>
  </si>
  <si>
    <t>DCC2-MUX0</t>
  </si>
  <si>
    <t>SYS_CLK</t>
  </si>
  <si>
    <t>WDT0_CLK</t>
  </si>
  <si>
    <t>WDT1_CLK</t>
  </si>
  <si>
    <t>WDT2_CLK</t>
  </si>
  <si>
    <t>WDT3_CLK</t>
  </si>
  <si>
    <t>MCAN0_CLK</t>
  </si>
  <si>
    <t>MCAN1_CLK</t>
  </si>
  <si>
    <t>TEMPSENSE_32K_CLK</t>
  </si>
  <si>
    <t>DCC2-MUX1</t>
  </si>
  <si>
    <t>DCC3-MUX0</t>
  </si>
  <si>
    <t>DCC3-MUX1</t>
  </si>
  <si>
    <t>RMII1_REFCLK</t>
  </si>
  <si>
    <t>RMII2_REFCLK</t>
  </si>
  <si>
    <t>RGMII1_RXC</t>
  </si>
  <si>
    <t>RGMII2_RXC</t>
  </si>
  <si>
    <t>MII1_RXCLK</t>
  </si>
  <si>
    <t>MII2_RXCLK</t>
  </si>
  <si>
    <t>PR0_MII0_RXCLK</t>
  </si>
  <si>
    <t>PR0_MII1_RXCLK</t>
  </si>
  <si>
    <t xml:space="preserve">DCC Instances </t>
  </si>
  <si>
    <t>DCC Instance 0</t>
  </si>
  <si>
    <t>DCC Instance 1</t>
  </si>
  <si>
    <t>DCC Instance 2</t>
  </si>
  <si>
    <t>DCC Instance 3</t>
  </si>
  <si>
    <t>Index</t>
  </si>
  <si>
    <t>DCC0_0</t>
  </si>
  <si>
    <t>DCC0_1</t>
  </si>
  <si>
    <t>DCC0_2</t>
  </si>
  <si>
    <t>DCC0_3</t>
  </si>
  <si>
    <t>DCC1_0</t>
  </si>
  <si>
    <t>DCC1_1</t>
  </si>
  <si>
    <t>DCC1_2</t>
  </si>
  <si>
    <t>DCC1_3</t>
  </si>
  <si>
    <t>DCC2_0</t>
  </si>
  <si>
    <t>DCC2_1</t>
  </si>
  <si>
    <t>DCC2_2</t>
  </si>
  <si>
    <t>DCC3_0</t>
  </si>
  <si>
    <t>DCC3_1</t>
  </si>
  <si>
    <t>DCC3_2</t>
  </si>
  <si>
    <t>DCC1</t>
  </si>
  <si>
    <t>DCC2</t>
  </si>
  <si>
    <t>DCC3</t>
  </si>
  <si>
    <t>DCC1_4</t>
  </si>
  <si>
    <t>DCC1_5</t>
  </si>
  <si>
    <t>DCC1_6</t>
  </si>
  <si>
    <t>DCC1_7</t>
  </si>
  <si>
    <t>DCC2_3</t>
  </si>
  <si>
    <t>DCC2_4</t>
  </si>
  <si>
    <t>DCC2_5</t>
  </si>
  <si>
    <t>DCC2_6</t>
  </si>
  <si>
    <t>DCC2_7</t>
  </si>
  <si>
    <t>DCC0_4</t>
  </si>
  <si>
    <t>DCC0_5</t>
  </si>
  <si>
    <t>DCC3_3</t>
  </si>
  <si>
    <t>DCC3_4</t>
  </si>
  <si>
    <t>DCC3_5</t>
  </si>
  <si>
    <t>DCC3_6</t>
  </si>
  <si>
    <t>DCC3_7</t>
  </si>
  <si>
    <t>DCC-0</t>
  </si>
  <si>
    <t>Window(Clk0 Cycles)</t>
  </si>
  <si>
    <t>Total Error(Clk0 Cycles)</t>
  </si>
  <si>
    <t>0x0000AAAA</t>
  </si>
  <si>
    <t>Frequency</t>
  </si>
  <si>
    <t>DCC-1</t>
  </si>
  <si>
    <t>DCC-2</t>
  </si>
  <si>
    <t>DCC-3</t>
  </si>
  <si>
    <t>DCCCLKSSRC0(Reference Clock)</t>
  </si>
  <si>
    <t>DCCCLKSSRC1(Clock to be Verified)</t>
  </si>
  <si>
    <t>Automatically Generated Register Configurations</t>
  </si>
  <si>
    <t>Date</t>
  </si>
  <si>
    <t>Description</t>
  </si>
  <si>
    <t>Tool Release History</t>
  </si>
  <si>
    <t>Release Version</t>
  </si>
  <si>
    <t>Initial Version</t>
  </si>
  <si>
    <t>Dual Clock Comparator (DCC) is primarily intended to determine the clock accuracy during the application execution.</t>
  </si>
  <si>
    <t>Block Diagram</t>
  </si>
  <si>
    <t>DCC contains three counters – Counter0, Valid0 and Counter1. Initially, all counters are loaded with their user-defined, pre-load value. Counter0 and Counter1 start decrementing once the DCC is enabled at rates determined by the frequencies of Clock0 and Clock1, respectively. When Counter0 equals 0 (expires), the Valid0 counter decrements at a rate determined by Clock0. If Counter1 decrements to 0 in the valid window, then no error is generated and Clock1 is considered to be good within allowable tolerance as configured by the user.</t>
  </si>
  <si>
    <r>
      <t>Tolerance defined in the Window</t>
    </r>
    <r>
      <rPr>
        <sz val="11"/>
        <color rgb="FF333333"/>
        <rFont val="Calibri"/>
        <family val="2"/>
        <scheme val="minor"/>
      </rPr>
      <t> calculation is DCC induced, this tolerance does not account for inaccuracy in Clk0 or Clk1 frequency. Meaning for DCC Error you define tolerance of this error in percentage, if you want this error to be lower tolerance and average out over time you increase the window of measurement, that means your desired tolerance of DCC error is less, but if you have higher tolerance of this error where you are only doing gross check, your window of measurement can be smaller.</t>
    </r>
  </si>
  <si>
    <t>The Valid0 counter provides tolerance and is configured based on the error in DCC. Since Clock0 and Clock1 are asynchronous, the start and stop of the counters do not occur synchronously. Hence, while configuring the counters, two different sources of errors must be accounted for:
• DCC Errors due to the asynchronous timing of Clock0 and Clock1 - This depends on the frequency of Clock0 and Clock1:
– If Fclk1 &gt; Fclk0, 
then Async. Error (In Clock0 cycles) = 2 + 2×(Fsysclk/Fclk0)
– If Fclk1 &lt; Fclk0, 
then Async. Error (In Clock0 cycles) = 2×(Fclk0/Fclk1) + 2×(Fsysclk/Fclk0)
– If Fclk1 is unkown, 
then Async. Error 
(In Clock0 cycles) = 2 + 2×(Fsysclk/Fclk0)
• Digitization error - 8 Clock0 cycles
DCC Error (in Clock0 Cycles) = Async. Error + 8 Clock0 Cycles
Window (in Clock0 Cycles) = (DCC Error) / (0.01×Tolerance)
 For example, if the total Error is 10 and the tolerance desired is +/-0.1%, then:
Window (In Clock0 Cycles) = 10/(0.01×0.1) = 10000
Frequency Error Allowed (In Clock0 Cycles) = Window × (Allowable Frequency Tolerance (in %) / 100)
Total Error (in Clock0 Cycles) = DCC Error + Frequency Error Allowed
Counter0 = Window - Total Error
Valid0 = 2 × Total Error
Counter1 = Window × (Fclk1/Fclk0)
Counter1 is a 20-bit counter, so max possible value cannot exceed 1048575. If it does, then user needs to increase desired Tolerance for DCC error, so that Window of measurement can be lowered. Below formula should be used to compute minimum tolerance possible:
Tolerance (%) = (100 × DCC Error × (Fclk1/Fclk0)) / 1048575</t>
  </si>
  <si>
    <r>
      <rPr>
        <b/>
        <sz val="11"/>
        <color rgb="FF333333"/>
        <rFont val="Calibri"/>
        <family val="2"/>
        <scheme val="minor"/>
      </rPr>
      <t>Allowable Frequency Error</t>
    </r>
    <r>
      <rPr>
        <sz val="11"/>
        <color rgb="FF333333"/>
        <rFont val="Calibri"/>
        <family val="2"/>
        <scheme val="minor"/>
      </rPr>
      <t xml:space="preserve">
It accounts for error in clk0 and/or clk1, this will define your VALID window. Meaning for example if Clk0 (XTAL) is expected to have frequency variance of 1% and Clk1 (INTOSC2) is expected to have frequency variance of 3%, then they both needs to be added to account for total allowable frequency tolerance of 4% (considering worst case scenario). In this scenario since both the clocks are asynchronous in nature the allowable error/variance needs to be added.
In another scenario lets say if your Clk0 is XTAL with 3% tolerance, and Clk1 is PLL (using XTAL as a clock source) with allowable tolerance of 0.1%, then both the clocks are synchronous in nature any error in XTAL will also show up on PLL, so in this case only allowable frequency error on PLL that is 0.1% needs to be accounted because 3% variance on XTAL gets cancelled out.</t>
    </r>
  </si>
  <si>
    <t>Usage Notes</t>
  </si>
  <si>
    <t>Derived Configurations</t>
  </si>
  <si>
    <t>Computed Seed Values</t>
  </si>
  <si>
    <t>Legend</t>
  </si>
  <si>
    <t>Auto generated reg values</t>
  </si>
  <si>
    <t>User Inputs</t>
  </si>
  <si>
    <t>EXT_REFCLK frequency input</t>
  </si>
  <si>
    <t>Input Parameters</t>
  </si>
  <si>
    <t>Frequency Error allowed(Clk0 Cycles)</t>
  </si>
  <si>
    <t>(1) Input Section</t>
  </si>
  <si>
    <t>(2) Register Configuration Section</t>
  </si>
  <si>
    <t>Input accuracy (%)</t>
  </si>
  <si>
    <t>Min Accuracy Possible (%)</t>
  </si>
  <si>
    <t>This sheet allows configurations of Reference and Verifiable clocks for DCC-0 to DCC-4 in 4 different Blocks. Each Block has two sections (1) Input Section and (2) Register Configuration Section.Please provide Input in the first section for Reference Clock (Frequency), Clock to be Verified (Frequency), required accuracy % and EXT_REFCLK frequency input being provided.                                                                                                                                                                                   Section 2 automatically generates register configurations to be programmed for the given input.</t>
  </si>
  <si>
    <t xml:space="preserve">EXT_REFCLK frequency input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</si>
</sst>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m/d/yy;@"/>
  </numFmts>
  <fonts count="17" x14ac:knownFonts="1">
    <font>
      <sz val="11"/>
      <color theme="1"/>
      <name val="Calibri"/>
      <family val="2"/>
      <scheme val="minor"/>
    </font>
    <font>
      <b/>
      <sz val="11"/>
      <color theme="1"/>
      <name val="Calibri"/>
      <family val="2"/>
      <scheme val="minor"/>
    </font>
    <font>
      <sz val="10"/>
      <color theme="1"/>
      <name val="Arial"/>
      <family val="2"/>
    </font>
    <font>
      <u/>
      <sz val="11"/>
      <color theme="10"/>
      <name val="Calibri"/>
      <family val="2"/>
      <scheme val="minor"/>
    </font>
    <font>
      <b/>
      <sz val="10"/>
      <color theme="1"/>
      <name val="Arial"/>
      <family val="2"/>
    </font>
    <font>
      <sz val="11"/>
      <name val="Calibri"/>
      <family val="2"/>
      <scheme val="minor"/>
    </font>
    <font>
      <sz val="11"/>
      <name val="Calibri"/>
      <family val="2"/>
      <charset val="1"/>
    </font>
    <font>
      <sz val="11"/>
      <color theme="1"/>
      <name val="Calibri"/>
      <family val="2"/>
      <scheme val="minor"/>
    </font>
    <font>
      <sz val="11"/>
      <color theme="0"/>
      <name val="Calibri"/>
      <family val="2"/>
      <scheme val="minor"/>
    </font>
    <font>
      <b/>
      <sz val="8"/>
      <name val="Calibri"/>
      <family val="2"/>
      <scheme val="minor"/>
    </font>
    <font>
      <b/>
      <sz val="8"/>
      <color theme="1"/>
      <name val="Calibri"/>
      <family val="2"/>
      <scheme val="minor"/>
    </font>
    <font>
      <sz val="8"/>
      <color theme="1"/>
      <name val="Calibri"/>
      <family val="2"/>
      <scheme val="minor"/>
    </font>
    <font>
      <b/>
      <sz val="8"/>
      <color theme="1"/>
      <name val="Arial"/>
      <family val="2"/>
    </font>
    <font>
      <sz val="8"/>
      <color theme="1"/>
      <name val="Arial"/>
      <family val="2"/>
    </font>
    <font>
      <sz val="8"/>
      <name val="Calibri"/>
      <family val="2"/>
      <scheme val="minor"/>
    </font>
    <font>
      <b/>
      <sz val="11"/>
      <color rgb="FF333333"/>
      <name val="Calibri"/>
      <family val="2"/>
      <scheme val="minor"/>
    </font>
    <font>
      <sz val="11"/>
      <color rgb="FF333333"/>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79998168889431442"/>
        <bgColor indexed="65"/>
      </patternFill>
    </fill>
    <fill>
      <patternFill patternType="solid">
        <fgColor theme="6"/>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59999389629810485"/>
        <bgColor indexed="64"/>
      </patternFill>
    </fill>
    <fill>
      <patternFill patternType="solid">
        <fgColor theme="5" tint="0.39997558519241921"/>
        <bgColor indexed="64"/>
      </patternFill>
    </fill>
  </fills>
  <borders count="51">
    <border>
      <left/>
      <right/>
      <top/>
      <bottom/>
      <diagonal/>
    </border>
    <border>
      <left/>
      <right/>
      <top style="medium">
        <color rgb="FF000000"/>
      </top>
      <bottom style="medium">
        <color rgb="FF000000"/>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3" fillId="0" borderId="0" applyNumberFormat="0" applyFill="0" applyBorder="0" applyAlignment="0" applyProtection="0"/>
    <xf numFmtId="0" fontId="7" fillId="4" borderId="0" applyNumberFormat="0" applyBorder="0" applyAlignment="0" applyProtection="0"/>
    <xf numFmtId="0" fontId="8"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8" borderId="0" applyNumberFormat="0" applyBorder="0" applyAlignment="0" applyProtection="0"/>
    <xf numFmtId="164" fontId="11" fillId="0" borderId="5">
      <alignment horizontal="center" vertical="center"/>
    </xf>
    <xf numFmtId="165" fontId="11" fillId="0" borderId="5"/>
    <xf numFmtId="0" fontId="11" fillId="0" borderId="5"/>
  </cellStyleXfs>
  <cellXfs count="149">
    <xf numFmtId="0" fontId="0" fillId="0" borderId="0" xfId="0"/>
    <xf numFmtId="0" fontId="2" fillId="0" borderId="0" xfId="0" applyFont="1" applyAlignment="1">
      <alignment vertical="center" wrapText="1"/>
    </xf>
    <xf numFmtId="0" fontId="3" fillId="0" borderId="0" xfId="1" applyAlignment="1">
      <alignment vertical="center" wrapText="1"/>
    </xf>
    <xf numFmtId="0" fontId="4" fillId="0" borderId="1" xfId="0" applyFont="1" applyBorder="1" applyAlignment="1">
      <alignment vertical="center" wrapText="1"/>
    </xf>
    <xf numFmtId="0" fontId="1" fillId="0" borderId="0" xfId="0" applyFont="1"/>
    <xf numFmtId="0" fontId="4" fillId="0" borderId="0" xfId="0" applyFont="1" applyFill="1" applyBorder="1" applyAlignment="1">
      <alignment vertical="center" wrapText="1"/>
    </xf>
    <xf numFmtId="0" fontId="3" fillId="2" borderId="0" xfId="1" applyFill="1" applyAlignment="1">
      <alignment vertical="center" wrapText="1"/>
    </xf>
    <xf numFmtId="0" fontId="2" fillId="2" borderId="0" xfId="0" applyFont="1" applyFill="1" applyAlignment="1">
      <alignment vertical="center" wrapText="1"/>
    </xf>
    <xf numFmtId="0" fontId="0" fillId="0" borderId="0" xfId="0" applyBorder="1" applyAlignment="1"/>
    <xf numFmtId="0" fontId="0" fillId="0" borderId="2" xfId="0" applyBorder="1" applyAlignment="1"/>
    <xf numFmtId="0" fontId="0" fillId="0" borderId="3" xfId="0" applyBorder="1"/>
    <xf numFmtId="0" fontId="0" fillId="0" borderId="5" xfId="0" applyBorder="1"/>
    <xf numFmtId="0" fontId="5" fillId="0" borderId="5" xfId="0" applyFont="1" applyBorder="1" applyAlignment="1">
      <alignment horizontal="left" indent="2"/>
    </xf>
    <xf numFmtId="0" fontId="1" fillId="0" borderId="5" xfId="0" applyFont="1" applyBorder="1" applyAlignment="1">
      <alignment horizontal="center"/>
    </xf>
    <xf numFmtId="0" fontId="0" fillId="0" borderId="5" xfId="0" applyBorder="1" applyAlignment="1">
      <alignment horizontal="center"/>
    </xf>
    <xf numFmtId="0" fontId="5" fillId="0" borderId="5"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8" xfId="0" applyBorder="1"/>
    <xf numFmtId="0" fontId="0" fillId="0" borderId="9" xfId="0" applyBorder="1"/>
    <xf numFmtId="0" fontId="5" fillId="0" borderId="13" xfId="0" applyFont="1" applyBorder="1" applyAlignment="1">
      <alignment horizontal="left" indent="2"/>
    </xf>
    <xf numFmtId="0" fontId="5" fillId="0" borderId="13" xfId="0" applyFont="1" applyBorder="1" applyAlignment="1">
      <alignment horizontal="center"/>
    </xf>
    <xf numFmtId="0" fontId="0" fillId="3" borderId="5" xfId="0" applyFont="1" applyFill="1" applyBorder="1" applyAlignment="1">
      <alignment horizontal="center" vertical="top"/>
    </xf>
    <xf numFmtId="0" fontId="5" fillId="3" borderId="5" xfId="0" applyFont="1" applyFill="1" applyBorder="1" applyAlignment="1">
      <alignment horizontal="center" vertical="top"/>
    </xf>
    <xf numFmtId="0" fontId="6" fillId="0" borderId="5" xfId="0" applyFont="1" applyFill="1" applyBorder="1" applyAlignment="1">
      <alignment horizontal="center"/>
    </xf>
    <xf numFmtId="0" fontId="6" fillId="0" borderId="13" xfId="0" applyFont="1" applyFill="1" applyBorder="1" applyAlignment="1">
      <alignment horizontal="center"/>
    </xf>
    <xf numFmtId="0" fontId="1" fillId="0" borderId="6" xfId="0" applyFont="1" applyBorder="1" applyAlignment="1"/>
    <xf numFmtId="0" fontId="1" fillId="0" borderId="12" xfId="0" applyFont="1" applyBorder="1" applyAlignment="1"/>
    <xf numFmtId="0" fontId="1" fillId="0" borderId="7" xfId="0" applyFont="1" applyBorder="1" applyAlignment="1"/>
    <xf numFmtId="0" fontId="1" fillId="0" borderId="10" xfId="0" applyFont="1" applyBorder="1" applyAlignment="1"/>
    <xf numFmtId="0" fontId="1" fillId="0" borderId="11" xfId="0" applyFont="1" applyBorder="1" applyAlignment="1"/>
    <xf numFmtId="0" fontId="0" fillId="0" borderId="3" xfId="0" applyBorder="1" applyAlignment="1">
      <alignment horizontal="left"/>
    </xf>
    <xf numFmtId="0" fontId="0" fillId="0" borderId="8" xfId="0"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0" fillId="0" borderId="0" xfId="0" applyFill="1" applyBorder="1" applyAlignment="1">
      <alignment horizontal="center"/>
    </xf>
    <xf numFmtId="0" fontId="0" fillId="0" borderId="0" xfId="0" applyProtection="1"/>
    <xf numFmtId="0" fontId="0" fillId="0" borderId="18" xfId="0" applyBorder="1" applyProtection="1"/>
    <xf numFmtId="0" fontId="0" fillId="0" borderId="19" xfId="0" applyBorder="1" applyAlignment="1" applyProtection="1"/>
    <xf numFmtId="0" fontId="0" fillId="0" borderId="20" xfId="0" applyBorder="1" applyAlignment="1" applyProtection="1"/>
    <xf numFmtId="0" fontId="0" fillId="0" borderId="0" xfId="0" applyAlignment="1" applyProtection="1"/>
    <xf numFmtId="0" fontId="9" fillId="0" borderId="0" xfId="0" applyFont="1" applyBorder="1" applyAlignment="1" applyProtection="1">
      <alignment horizontal="center"/>
    </xf>
    <xf numFmtId="0" fontId="1" fillId="0" borderId="21" xfId="0" applyFont="1" applyBorder="1" applyProtection="1"/>
    <xf numFmtId="0" fontId="0" fillId="0" borderId="22" xfId="0" applyBorder="1" applyAlignment="1" applyProtection="1"/>
    <xf numFmtId="0" fontId="11" fillId="0" borderId="0" xfId="0" applyFont="1" applyBorder="1" applyProtection="1"/>
    <xf numFmtId="0" fontId="0" fillId="0" borderId="21" xfId="0" applyBorder="1" applyProtection="1"/>
    <xf numFmtId="0" fontId="11" fillId="0" borderId="0" xfId="0" applyNumberFormat="1" applyFont="1" applyBorder="1" applyProtection="1"/>
    <xf numFmtId="0" fontId="0" fillId="0" borderId="0" xfId="0" applyBorder="1" applyAlignment="1" applyProtection="1"/>
    <xf numFmtId="0" fontId="10" fillId="7" borderId="6" xfId="5" applyFont="1" applyBorder="1" applyAlignment="1" applyProtection="1">
      <alignment horizontal="center" vertical="center" wrapText="1"/>
    </xf>
    <xf numFmtId="0" fontId="10" fillId="7" borderId="12" xfId="5" applyFont="1" applyBorder="1" applyAlignment="1" applyProtection="1">
      <alignment horizontal="center" vertical="center" wrapText="1"/>
    </xf>
    <xf numFmtId="0" fontId="10" fillId="7" borderId="7" xfId="5" applyFont="1" applyBorder="1" applyAlignment="1" applyProtection="1">
      <alignment horizontal="center" vertical="center" wrapText="1"/>
    </xf>
    <xf numFmtId="0" fontId="12" fillId="0" borderId="0" xfId="0" applyFont="1" applyFill="1" applyBorder="1" applyAlignment="1" applyProtection="1">
      <alignment vertical="center" wrapText="1"/>
    </xf>
    <xf numFmtId="0" fontId="11" fillId="3" borderId="5" xfId="2" applyFont="1" applyFill="1" applyBorder="1" applyAlignment="1" applyProtection="1">
      <alignment vertical="center" wrapText="1"/>
    </xf>
    <xf numFmtId="0" fontId="11" fillId="0" borderId="3" xfId="0" applyFont="1" applyFill="1" applyBorder="1" applyProtection="1"/>
    <xf numFmtId="0" fontId="13" fillId="0" borderId="5" xfId="0" applyFont="1" applyBorder="1" applyAlignment="1" applyProtection="1">
      <alignment vertical="center" wrapText="1"/>
    </xf>
    <xf numFmtId="0" fontId="0" fillId="0" borderId="22" xfId="0" applyBorder="1" applyProtection="1"/>
    <xf numFmtId="0" fontId="11" fillId="0" borderId="4" xfId="0" applyFont="1" applyFill="1" applyBorder="1" applyProtection="1"/>
    <xf numFmtId="0" fontId="13" fillId="0" borderId="13" xfId="0" applyFont="1" applyBorder="1" applyAlignment="1" applyProtection="1">
      <alignment vertical="center" wrapText="1"/>
    </xf>
    <xf numFmtId="0" fontId="0" fillId="0" borderId="23" xfId="0" applyBorder="1" applyProtection="1"/>
    <xf numFmtId="0" fontId="0" fillId="0" borderId="24" xfId="0" applyBorder="1" applyProtection="1"/>
    <xf numFmtId="0" fontId="0" fillId="0" borderId="25" xfId="0" applyBorder="1" applyProtection="1"/>
    <xf numFmtId="0" fontId="0" fillId="0" borderId="0" xfId="0" applyBorder="1" applyProtection="1"/>
    <xf numFmtId="0" fontId="0" fillId="0" borderId="19" xfId="0" applyBorder="1" applyProtection="1"/>
    <xf numFmtId="0" fontId="0" fillId="0" borderId="20" xfId="0" applyBorder="1" applyProtection="1"/>
    <xf numFmtId="0" fontId="9" fillId="0" borderId="22" xfId="0" applyFont="1" applyBorder="1" applyAlignment="1" applyProtection="1">
      <alignment horizontal="center"/>
    </xf>
    <xf numFmtId="0" fontId="11" fillId="0" borderId="22" xfId="0" applyFont="1" applyBorder="1" applyProtection="1"/>
    <xf numFmtId="0" fontId="11" fillId="0" borderId="22" xfId="0" applyNumberFormat="1" applyFont="1" applyBorder="1" applyProtection="1"/>
    <xf numFmtId="0" fontId="11" fillId="0" borderId="0" xfId="0" applyFont="1" applyProtection="1"/>
    <xf numFmtId="0" fontId="12" fillId="0" borderId="22" xfId="0" applyFont="1" applyFill="1" applyBorder="1" applyAlignment="1" applyProtection="1">
      <alignment vertical="center" wrapText="1"/>
    </xf>
    <xf numFmtId="0" fontId="0" fillId="0" borderId="0" xfId="0" applyAlignment="1">
      <alignment horizontal="left" wrapText="1"/>
    </xf>
    <xf numFmtId="164" fontId="11" fillId="0" borderId="5" xfId="7" applyAlignment="1">
      <alignment horizontal="center" vertical="top"/>
    </xf>
    <xf numFmtId="165" fontId="11" fillId="0" borderId="5" xfId="8" applyAlignment="1">
      <alignment horizontal="center" vertical="top"/>
    </xf>
    <xf numFmtId="0" fontId="11" fillId="0" borderId="5" xfId="9" applyAlignment="1">
      <alignment vertical="top" wrapText="1"/>
    </xf>
    <xf numFmtId="0" fontId="8" fillId="8" borderId="5" xfId="6" applyBorder="1"/>
    <xf numFmtId="0" fontId="8" fillId="8" borderId="5" xfId="6" applyBorder="1" applyAlignment="1">
      <alignment horizontal="left" wrapText="1"/>
    </xf>
    <xf numFmtId="0" fontId="1" fillId="0" borderId="0" xfId="0" applyFont="1" applyAlignment="1" applyProtection="1">
      <alignment horizontal="center" vertical="top" wrapText="1"/>
    </xf>
    <xf numFmtId="0" fontId="0" fillId="0" borderId="0" xfId="0" applyFont="1" applyAlignment="1" applyProtection="1">
      <alignment horizontal="justify" vertical="center"/>
    </xf>
    <xf numFmtId="0" fontId="15" fillId="0" borderId="0" xfId="0" applyFont="1" applyAlignment="1" applyProtection="1">
      <alignment wrapText="1"/>
    </xf>
    <xf numFmtId="0" fontId="16" fillId="0" borderId="0" xfId="0" applyFont="1" applyAlignment="1" applyProtection="1">
      <alignment horizontal="left" vertical="top" wrapText="1"/>
    </xf>
    <xf numFmtId="0" fontId="11" fillId="0" borderId="6" xfId="0" applyFont="1" applyBorder="1" applyProtection="1"/>
    <xf numFmtId="0" fontId="11" fillId="0" borderId="3" xfId="0" applyFont="1" applyBorder="1" applyProtection="1"/>
    <xf numFmtId="0" fontId="11" fillId="0" borderId="4" xfId="0" applyFont="1" applyBorder="1" applyProtection="1"/>
    <xf numFmtId="0" fontId="11" fillId="9" borderId="9" xfId="0" applyFont="1" applyFill="1" applyBorder="1" applyProtection="1">
      <protection locked="0"/>
    </xf>
    <xf numFmtId="0" fontId="14" fillId="5" borderId="7" xfId="3" applyNumberFormat="1" applyFont="1" applyBorder="1" applyProtection="1"/>
    <xf numFmtId="0" fontId="14" fillId="5" borderId="8" xfId="3" applyFont="1" applyBorder="1" applyProtection="1"/>
    <xf numFmtId="0" fontId="14" fillId="5" borderId="8" xfId="3" applyNumberFormat="1" applyFont="1" applyBorder="1" applyProtection="1"/>
    <xf numFmtId="0" fontId="14" fillId="5" borderId="9" xfId="3" applyNumberFormat="1" applyFont="1" applyBorder="1" applyProtection="1"/>
    <xf numFmtId="0" fontId="11" fillId="4" borderId="7" xfId="2" applyFont="1" applyBorder="1" applyProtection="1"/>
    <xf numFmtId="0" fontId="11" fillId="4" borderId="8" xfId="2" applyFont="1" applyBorder="1" applyProtection="1"/>
    <xf numFmtId="0" fontId="11" fillId="4" borderId="9" xfId="2" applyFont="1" applyBorder="1" applyProtection="1"/>
    <xf numFmtId="0" fontId="0" fillId="0" borderId="36" xfId="0" applyBorder="1" applyProtection="1"/>
    <xf numFmtId="0" fontId="11" fillId="3" borderId="3" xfId="2" applyFont="1" applyFill="1" applyBorder="1" applyProtection="1"/>
    <xf numFmtId="0" fontId="11" fillId="10" borderId="8" xfId="2" applyFont="1" applyFill="1" applyBorder="1" applyProtection="1"/>
    <xf numFmtId="0" fontId="11" fillId="3" borderId="4" xfId="2" applyFont="1" applyFill="1" applyBorder="1" applyProtection="1"/>
    <xf numFmtId="0" fontId="11" fillId="3" borderId="13" xfId="2" applyFont="1" applyFill="1" applyBorder="1" applyAlignment="1" applyProtection="1">
      <alignment vertical="center" wrapText="1"/>
    </xf>
    <xf numFmtId="0" fontId="11" fillId="10" borderId="9" xfId="2" applyFont="1" applyFill="1" applyBorder="1" applyProtection="1"/>
    <xf numFmtId="0" fontId="11" fillId="0" borderId="28" xfId="0" applyFont="1" applyBorder="1" applyProtection="1"/>
    <xf numFmtId="0" fontId="0" fillId="0" borderId="44" xfId="0" applyBorder="1" applyProtection="1"/>
    <xf numFmtId="0" fontId="0" fillId="0" borderId="45" xfId="0" applyBorder="1" applyProtection="1"/>
    <xf numFmtId="0" fontId="11" fillId="0" borderId="16" xfId="0" applyFont="1" applyBorder="1" applyProtection="1"/>
    <xf numFmtId="0" fontId="0" fillId="0" borderId="3" xfId="0" applyBorder="1" applyAlignment="1">
      <alignment horizontal="right"/>
    </xf>
    <xf numFmtId="0" fontId="1" fillId="0" borderId="5" xfId="0" applyFont="1" applyBorder="1" applyAlignment="1">
      <alignment horizontal="center"/>
    </xf>
    <xf numFmtId="0" fontId="5" fillId="0" borderId="46" xfId="0" applyFont="1" applyBorder="1" applyAlignment="1">
      <alignment horizontal="left" indent="2"/>
    </xf>
    <xf numFmtId="0" fontId="0" fillId="0" borderId="47" xfId="0" applyBorder="1" applyAlignment="1">
      <alignment horizontal="left"/>
    </xf>
    <xf numFmtId="0" fontId="0" fillId="0" borderId="5" xfId="0" applyBorder="1" applyAlignment="1">
      <alignment horizontal="left"/>
    </xf>
    <xf numFmtId="0" fontId="0" fillId="3" borderId="13" xfId="0" applyFont="1" applyFill="1" applyBorder="1" applyAlignment="1">
      <alignment horizontal="center" vertical="top"/>
    </xf>
    <xf numFmtId="0" fontId="11" fillId="9" borderId="7" xfId="0" applyFont="1" applyFill="1" applyBorder="1" applyAlignment="1" applyProtection="1">
      <alignment horizontal="right"/>
      <protection locked="0"/>
    </xf>
    <xf numFmtId="0" fontId="11" fillId="9" borderId="8" xfId="0" applyFont="1" applyFill="1" applyBorder="1" applyAlignment="1" applyProtection="1">
      <alignment horizontal="right"/>
      <protection locked="0"/>
    </xf>
    <xf numFmtId="2" fontId="11" fillId="4" borderId="8" xfId="2" applyNumberFormat="1" applyFont="1" applyBorder="1" applyProtection="1"/>
    <xf numFmtId="0" fontId="11" fillId="0" borderId="49" xfId="0" applyFont="1" applyBorder="1" applyProtection="1"/>
    <xf numFmtId="0" fontId="11" fillId="9" borderId="50" xfId="0" applyFont="1" applyFill="1" applyBorder="1" applyAlignment="1" applyProtection="1">
      <alignment horizontal="right"/>
      <protection locked="0"/>
    </xf>
    <xf numFmtId="0" fontId="1" fillId="0" borderId="0" xfId="0" applyFont="1" applyAlignment="1" applyProtection="1">
      <alignment horizontal="center"/>
    </xf>
    <xf numFmtId="0" fontId="0" fillId="0" borderId="0" xfId="0" applyAlignment="1" applyProtection="1">
      <alignment horizontal="left" vertical="top" wrapText="1"/>
    </xf>
    <xf numFmtId="0" fontId="0" fillId="7" borderId="41" xfId="5" applyFont="1" applyBorder="1" applyAlignment="1" applyProtection="1">
      <alignment horizontal="center" wrapText="1"/>
    </xf>
    <xf numFmtId="0" fontId="7" fillId="7" borderId="42" xfId="5" applyBorder="1" applyAlignment="1" applyProtection="1">
      <alignment horizontal="center" wrapText="1"/>
    </xf>
    <xf numFmtId="0" fontId="7" fillId="7" borderId="43" xfId="5" applyBorder="1" applyAlignment="1" applyProtection="1">
      <alignment horizontal="center" wrapText="1"/>
    </xf>
    <xf numFmtId="0" fontId="0" fillId="0" borderId="0" xfId="0" applyAlignment="1" applyProtection="1">
      <alignment horizontal="center"/>
    </xf>
    <xf numFmtId="0" fontId="11" fillId="0" borderId="0" xfId="0" applyFont="1" applyAlignment="1" applyProtection="1">
      <alignment horizontal="left" vertical="top" wrapText="1"/>
    </xf>
    <xf numFmtId="0" fontId="7" fillId="6" borderId="35" xfId="4" applyBorder="1" applyAlignment="1" applyProtection="1">
      <alignment horizontal="center"/>
    </xf>
    <xf numFmtId="0" fontId="7" fillId="6" borderId="36" xfId="4" applyBorder="1" applyAlignment="1" applyProtection="1">
      <alignment horizontal="center"/>
    </xf>
    <xf numFmtId="0" fontId="7" fillId="6" borderId="37" xfId="4" applyBorder="1" applyAlignment="1" applyProtection="1">
      <alignment horizontal="center"/>
    </xf>
    <xf numFmtId="0" fontId="10" fillId="0" borderId="32" xfId="0" applyFont="1" applyBorder="1" applyAlignment="1" applyProtection="1">
      <alignment horizontal="center" wrapText="1"/>
    </xf>
    <xf numFmtId="0" fontId="10" fillId="0" borderId="33" xfId="0" applyFont="1" applyBorder="1" applyAlignment="1" applyProtection="1">
      <alignment horizontal="center" wrapText="1"/>
    </xf>
    <xf numFmtId="0" fontId="10" fillId="0" borderId="34" xfId="0" applyFont="1" applyBorder="1" applyAlignment="1" applyProtection="1">
      <alignment horizontal="center" wrapText="1"/>
    </xf>
    <xf numFmtId="0" fontId="14" fillId="5" borderId="17" xfId="3" applyNumberFormat="1" applyFont="1" applyBorder="1" applyAlignment="1" applyProtection="1">
      <alignment horizontal="center"/>
    </xf>
    <xf numFmtId="0" fontId="14" fillId="5" borderId="26" xfId="3" applyNumberFormat="1" applyFont="1" applyBorder="1" applyAlignment="1" applyProtection="1">
      <alignment horizontal="center"/>
    </xf>
    <xf numFmtId="0" fontId="14" fillId="5" borderId="27" xfId="3" applyNumberFormat="1" applyFont="1" applyBorder="1" applyAlignment="1" applyProtection="1">
      <alignment horizontal="center"/>
    </xf>
    <xf numFmtId="0" fontId="11" fillId="4" borderId="14" xfId="2" applyFont="1" applyBorder="1" applyAlignment="1" applyProtection="1">
      <alignment horizontal="center"/>
    </xf>
    <xf numFmtId="0" fontId="11" fillId="4" borderId="15" xfId="2" applyFont="1" applyBorder="1" applyAlignment="1" applyProtection="1">
      <alignment horizontal="center"/>
    </xf>
    <xf numFmtId="0" fontId="11" fillId="10" borderId="16" xfId="2" applyFont="1" applyFill="1" applyBorder="1" applyAlignment="1" applyProtection="1">
      <alignment horizontal="center"/>
    </xf>
    <xf numFmtId="0" fontId="11" fillId="10" borderId="0" xfId="2" applyFont="1" applyFill="1" applyBorder="1" applyAlignment="1" applyProtection="1">
      <alignment horizontal="center"/>
    </xf>
    <xf numFmtId="0" fontId="11" fillId="9" borderId="16" xfId="0" applyFont="1" applyFill="1" applyBorder="1" applyAlignment="1" applyProtection="1">
      <alignment horizontal="center"/>
      <protection locked="0"/>
    </xf>
    <xf numFmtId="0" fontId="11" fillId="9" borderId="0" xfId="0" applyFont="1" applyFill="1" applyBorder="1" applyAlignment="1" applyProtection="1">
      <alignment horizontal="center"/>
      <protection locked="0"/>
    </xf>
    <xf numFmtId="0" fontId="7" fillId="6" borderId="38" xfId="4" applyBorder="1" applyAlignment="1" applyProtection="1">
      <alignment horizontal="center"/>
    </xf>
    <xf numFmtId="0" fontId="7" fillId="6" borderId="39" xfId="4" applyBorder="1" applyAlignment="1" applyProtection="1">
      <alignment horizontal="center"/>
    </xf>
    <xf numFmtId="0" fontId="7" fillId="6" borderId="40" xfId="4" applyBorder="1" applyAlignment="1" applyProtection="1">
      <alignment horizontal="center"/>
    </xf>
    <xf numFmtId="0" fontId="10" fillId="0" borderId="29" xfId="0" applyFont="1" applyBorder="1" applyAlignment="1" applyProtection="1">
      <alignment horizontal="center" vertical="center" wrapText="1"/>
    </xf>
    <xf numFmtId="0" fontId="10" fillId="0" borderId="30" xfId="0" applyFont="1" applyBorder="1" applyAlignment="1" applyProtection="1">
      <alignment horizontal="center" vertical="center" wrapText="1"/>
    </xf>
    <xf numFmtId="0" fontId="10" fillId="0" borderId="48" xfId="0" applyFont="1" applyBorder="1" applyAlignment="1" applyProtection="1">
      <alignment horizontal="center" vertical="center" wrapText="1"/>
    </xf>
    <xf numFmtId="0" fontId="10" fillId="0" borderId="31" xfId="0" applyFont="1" applyBorder="1" applyAlignment="1" applyProtection="1">
      <alignment horizontal="center" vertical="center" wrapText="1"/>
    </xf>
    <xf numFmtId="0" fontId="10" fillId="0" borderId="32" xfId="0" applyFont="1" applyBorder="1" applyAlignment="1" applyProtection="1">
      <alignment horizontal="center" vertical="center" wrapText="1"/>
    </xf>
    <xf numFmtId="0" fontId="10" fillId="0" borderId="33" xfId="0" applyFont="1" applyBorder="1" applyAlignment="1" applyProtection="1">
      <alignment horizontal="center" vertical="center" wrapText="1"/>
    </xf>
    <xf numFmtId="0" fontId="10" fillId="0" borderId="34" xfId="0" applyFont="1" applyBorder="1" applyAlignment="1" applyProtection="1">
      <alignment horizontal="center" vertical="center" wrapText="1"/>
    </xf>
    <xf numFmtId="0" fontId="1" fillId="0" borderId="6" xfId="0" applyFont="1" applyBorder="1" applyAlignment="1">
      <alignment horizontal="center"/>
    </xf>
    <xf numFmtId="0" fontId="1" fillId="0" borderId="12" xfId="0" applyFont="1" applyBorder="1" applyAlignment="1">
      <alignment horizontal="center"/>
    </xf>
    <xf numFmtId="0" fontId="1" fillId="0" borderId="7" xfId="0" applyFont="1" applyBorder="1" applyAlignment="1">
      <alignment horizontal="center"/>
    </xf>
    <xf numFmtId="0" fontId="1" fillId="0" borderId="5" xfId="0" applyFont="1" applyBorder="1" applyAlignment="1">
      <alignment horizontal="center"/>
    </xf>
  </cellXfs>
  <cellStyles count="10">
    <cellStyle name="20% - Accent2" xfId="2" builtinId="34"/>
    <cellStyle name="20% - Accent5" xfId="4" builtinId="46"/>
    <cellStyle name="60% - Accent5" xfId="5" builtinId="48"/>
    <cellStyle name="Accent3" xfId="3" builtinId="37"/>
    <cellStyle name="Accent6" xfId="6" builtinId="49"/>
    <cellStyle name="Boxed #.#" xfId="7" xr:uid="{A2035969-02FD-4DD2-9785-7FBB8C1E3935}"/>
    <cellStyle name="Boxed Date" xfId="8" xr:uid="{C93EDB87-FA0C-4CD7-8594-0355A8E44E56}"/>
    <cellStyle name="Boxed Txt" xfId="9" xr:uid="{40F7170B-6875-4083-AFAA-105FC09BA758}"/>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16329</xdr:colOff>
      <xdr:row>3</xdr:row>
      <xdr:rowOff>16328</xdr:rowOff>
    </xdr:from>
    <xdr:to>
      <xdr:col>18</xdr:col>
      <xdr:colOff>435429</xdr:colOff>
      <xdr:row>30</xdr:row>
      <xdr:rowOff>114252</xdr:rowOff>
    </xdr:to>
    <xdr:pic>
      <xdr:nvPicPr>
        <xdr:cNvPr id="2" name="Picture 1">
          <a:extLst>
            <a:ext uri="{FF2B5EF4-FFF2-40B4-BE49-F238E27FC236}">
              <a16:creationId xmlns:a16="http://schemas.microsoft.com/office/drawing/2014/main" id="{FB0F5AF5-CABC-4B30-98A9-4FA2DC682007}"/>
            </a:ext>
          </a:extLst>
        </xdr:cNvPr>
        <xdr:cNvPicPr>
          <a:picLocks noChangeAspect="1"/>
        </xdr:cNvPicPr>
      </xdr:nvPicPr>
      <xdr:blipFill>
        <a:blip xmlns:r="http://schemas.openxmlformats.org/officeDocument/2006/relationships" r:embed="rId1"/>
        <a:stretch>
          <a:fillRect/>
        </a:stretch>
      </xdr:blipFill>
      <xdr:spPr>
        <a:xfrm>
          <a:off x="11533415" y="838199"/>
          <a:ext cx="10216242" cy="78812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open.india.ti.com/~wdccm/tpr12/verif/docs/reg_db/html/MSS_CR5A/MSS_DCC.html" TargetMode="External"/><Relationship Id="rId3" Type="http://schemas.openxmlformats.org/officeDocument/2006/relationships/hyperlink" Target="https://www-open.india.ti.com/~wdccm/tpr12/verif/docs/reg_db/html/MSS_CR5A/MSS_DCC.html" TargetMode="External"/><Relationship Id="rId7" Type="http://schemas.openxmlformats.org/officeDocument/2006/relationships/hyperlink" Target="https://www-open.india.ti.com/~wdccm/tpr12/verif/docs/reg_db/html/MSS_CR5A/MSS_DCC.html" TargetMode="External"/><Relationship Id="rId12" Type="http://schemas.openxmlformats.org/officeDocument/2006/relationships/printerSettings" Target="../printerSettings/printerSettings1.bin"/><Relationship Id="rId2" Type="http://schemas.openxmlformats.org/officeDocument/2006/relationships/hyperlink" Target="https://www-open.india.ti.com/~wdccm/tpr12/verif/docs/reg_db/html/MSS_CR5A/MSS_DCC.html" TargetMode="External"/><Relationship Id="rId1" Type="http://schemas.openxmlformats.org/officeDocument/2006/relationships/hyperlink" Target="https://www-open.india.ti.com/~wdccm/tpr12/verif/docs/reg_db/html/MSS_CR5A/MSS_DCC.html" TargetMode="External"/><Relationship Id="rId6" Type="http://schemas.openxmlformats.org/officeDocument/2006/relationships/hyperlink" Target="https://www-open.india.ti.com/~wdccm/tpr12/verif/docs/reg_db/html/MSS_CR5A/MSS_DCC.html" TargetMode="External"/><Relationship Id="rId11" Type="http://schemas.openxmlformats.org/officeDocument/2006/relationships/hyperlink" Target="https://www-open.india.ti.com/~wdccm/tpr12/verif/docs/reg_db/html/MSS_CR5A/MSS_DCC.html" TargetMode="External"/><Relationship Id="rId5" Type="http://schemas.openxmlformats.org/officeDocument/2006/relationships/hyperlink" Target="https://www-open.india.ti.com/~wdccm/tpr12/verif/docs/reg_db/html/MSS_CR5A/MSS_DCC.html" TargetMode="External"/><Relationship Id="rId10" Type="http://schemas.openxmlformats.org/officeDocument/2006/relationships/hyperlink" Target="https://www-open.india.ti.com/~wdccm/tpr12/verif/docs/reg_db/html/MSS_CR5A/MSS_DCC.html" TargetMode="External"/><Relationship Id="rId4" Type="http://schemas.openxmlformats.org/officeDocument/2006/relationships/hyperlink" Target="https://www-open.india.ti.com/~wdccm/tpr12/verif/docs/reg_db/html/MSS_CR5A/MSS_DCC.html" TargetMode="External"/><Relationship Id="rId9" Type="http://schemas.openxmlformats.org/officeDocument/2006/relationships/hyperlink" Target="https://www-open.india.ti.com/~wdccm/tpr12/verif/docs/reg_db/html/MSS_CR5A/MSS_DCC.html"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45910-EF66-48D4-B440-9EB60359540F}">
  <sheetPr codeName="Sheet1"/>
  <dimension ref="A3:E15"/>
  <sheetViews>
    <sheetView workbookViewId="0">
      <selection activeCell="C46" sqref="C46"/>
    </sheetView>
  </sheetViews>
  <sheetFormatPr defaultRowHeight="14.5" x14ac:dyDescent="0.35"/>
  <cols>
    <col min="3" max="3" width="36.81640625" customWidth="1"/>
    <col min="4" max="4" width="35.1796875" customWidth="1"/>
  </cols>
  <sheetData>
    <row r="3" spans="1:5" ht="15" thickBot="1" x14ac:dyDescent="0.4"/>
    <row r="4" spans="1:5" ht="15" thickBot="1" x14ac:dyDescent="0.4">
      <c r="C4" s="3" t="s">
        <v>22</v>
      </c>
      <c r="D4" s="3" t="s">
        <v>23</v>
      </c>
      <c r="E4" s="5" t="s">
        <v>26</v>
      </c>
    </row>
    <row r="5" spans="1:5" x14ac:dyDescent="0.35">
      <c r="C5" s="2" t="s">
        <v>0</v>
      </c>
      <c r="D5" s="1" t="s">
        <v>1</v>
      </c>
    </row>
    <row r="6" spans="1:5" x14ac:dyDescent="0.35">
      <c r="C6" s="2" t="s">
        <v>2</v>
      </c>
      <c r="D6" s="1" t="s">
        <v>3</v>
      </c>
    </row>
    <row r="7" spans="1:5" x14ac:dyDescent="0.35">
      <c r="C7" s="2" t="s">
        <v>4</v>
      </c>
      <c r="D7" s="1" t="s">
        <v>5</v>
      </c>
      <c r="E7" t="str">
        <f>"0x"&amp;DEC2HEX('Input Sheet'!E21)</f>
        <v>0x51D32</v>
      </c>
    </row>
    <row r="8" spans="1:5" x14ac:dyDescent="0.35">
      <c r="C8" s="2" t="s">
        <v>6</v>
      </c>
      <c r="D8" s="1" t="s">
        <v>7</v>
      </c>
      <c r="E8" t="str">
        <f>"0x"&amp;DEC2HEX('Input Sheet'!E20)</f>
        <v>0xA84</v>
      </c>
    </row>
    <row r="9" spans="1:5" x14ac:dyDescent="0.35">
      <c r="A9" s="8"/>
      <c r="B9" s="8"/>
      <c r="C9" s="2" t="s">
        <v>8</v>
      </c>
      <c r="D9" s="1" t="s">
        <v>9</v>
      </c>
      <c r="E9" t="str">
        <f>"0x"&amp;DEC2HEX('Input Sheet'!E22)</f>
        <v>0x434</v>
      </c>
    </row>
    <row r="10" spans="1:5" x14ac:dyDescent="0.35">
      <c r="A10" s="8"/>
      <c r="B10" s="8"/>
      <c r="C10" s="6" t="s">
        <v>10</v>
      </c>
      <c r="D10" s="7" t="s">
        <v>11</v>
      </c>
    </row>
    <row r="11" spans="1:5" x14ac:dyDescent="0.35">
      <c r="A11" s="8"/>
      <c r="B11" s="8"/>
      <c r="C11" s="6" t="s">
        <v>12</v>
      </c>
      <c r="D11" s="7" t="s">
        <v>13</v>
      </c>
    </row>
    <row r="12" spans="1:5" x14ac:dyDescent="0.35">
      <c r="A12" s="8"/>
      <c r="B12" s="8"/>
      <c r="C12" s="6" t="s">
        <v>14</v>
      </c>
      <c r="D12" s="7" t="s">
        <v>15</v>
      </c>
    </row>
    <row r="13" spans="1:5" x14ac:dyDescent="0.35">
      <c r="A13" s="8"/>
      <c r="B13" s="8"/>
      <c r="C13" s="6" t="s">
        <v>16</v>
      </c>
      <c r="D13" s="7" t="s">
        <v>17</v>
      </c>
    </row>
    <row r="14" spans="1:5" x14ac:dyDescent="0.35">
      <c r="A14" s="8"/>
      <c r="B14" s="8"/>
      <c r="C14" s="2" t="s">
        <v>18</v>
      </c>
      <c r="D14" s="1" t="s">
        <v>19</v>
      </c>
    </row>
    <row r="15" spans="1:5" x14ac:dyDescent="0.35">
      <c r="A15" s="9"/>
      <c r="B15" s="9"/>
      <c r="C15" s="2" t="s">
        <v>20</v>
      </c>
      <c r="D15" s="1" t="s">
        <v>21</v>
      </c>
    </row>
  </sheetData>
  <hyperlinks>
    <hyperlink ref="C5" r:id="rId1" location="MSS_DCC_DCCGCTRL" display="https://www-open.india.ti.com/~wdccm/tpr12/verif/docs/reg_db/html/MSS_CR5A/MSS_DCC.html - MSS_DCC_DCCGCTRL" xr:uid="{1D98FE19-04CF-4DC2-863F-733147D3652F}"/>
    <hyperlink ref="C6" r:id="rId2" location="MSS_DCC_DCCREV" display="https://www-open.india.ti.com/~wdccm/tpr12/verif/docs/reg_db/html/MSS_CR5A/MSS_DCC.html - MSS_DCC_DCCREV" xr:uid="{3B612E8D-CA00-4E65-97DB-259C9BCCE30B}"/>
    <hyperlink ref="C7" r:id="rId3" location="MSS_DCC_DCCCNTSEED0" display="https://www-open.india.ti.com/~wdccm/tpr12/verif/docs/reg_db/html/MSS_CR5A/MSS_DCC.html - MSS_DCC_DCCCNTSEED0" xr:uid="{FB614D58-12BD-4B2D-899A-11AA42DF4168}"/>
    <hyperlink ref="C8" r:id="rId4" location="MSS_DCC_DCCVALIDSEED0" display="https://www-open.india.ti.com/~wdccm/tpr12/verif/docs/reg_db/html/MSS_CR5A/MSS_DCC.html - MSS_DCC_DCCVALIDSEED0" xr:uid="{DBCF94B5-39AB-4EB2-9B5C-1A5E5FE7CE50}"/>
    <hyperlink ref="C9" r:id="rId5" location="MSS_DCC_DCCCNTSEED1" display="https://www-open.india.ti.com/~wdccm/tpr12/verif/docs/reg_db/html/MSS_CR5A/MSS_DCC.html - MSS_DCC_DCCCNTSEED1" xr:uid="{50EF2D50-233A-4C70-ADB1-D6AC46B57574}"/>
    <hyperlink ref="C10" r:id="rId6" location="MSS_DCC_DCCSTAT" display="https://www-open.india.ti.com/~wdccm/tpr12/verif/docs/reg_db/html/MSS_CR5A/MSS_DCC.html - MSS_DCC_DCCSTAT" xr:uid="{95D51636-9691-4A92-B01C-6F1A5F34C0E1}"/>
    <hyperlink ref="C11" r:id="rId7" location="MSS_DCC_DCCCNT0" display="https://www-open.india.ti.com/~wdccm/tpr12/verif/docs/reg_db/html/MSS_CR5A/MSS_DCC.html - MSS_DCC_DCCCNT0" xr:uid="{DFCFEE19-33E8-46A4-A718-2A5B8636ECE9}"/>
    <hyperlink ref="C12" r:id="rId8" location="MSS_DCC_DCCVALID0" display="https://www-open.india.ti.com/~wdccm/tpr12/verif/docs/reg_db/html/MSS_CR5A/MSS_DCC.html - MSS_DCC_DCCVALID0" xr:uid="{7C708C48-FB84-46A1-9594-0A01EA2A6DFB}"/>
    <hyperlink ref="C13" r:id="rId9" location="MSS_DCC_DCCCNT1" display="https://www-open.india.ti.com/~wdccm/tpr12/verif/docs/reg_db/html/MSS_CR5A/MSS_DCC.html - MSS_DCC_DCCCNT1" xr:uid="{FAB81FE9-7DE2-49BB-8108-59FF1BB2B5AD}"/>
    <hyperlink ref="C14" r:id="rId10" location="MSS_DCC_DCCCLKSSRC1" display="https://www-open.india.ti.com/~wdccm/tpr12/verif/docs/reg_db/html/MSS_CR5A/MSS_DCC.html - MSS_DCC_DCCCLKSSRC1" xr:uid="{127FB9C0-615A-4F7F-AA0B-2CCF9CC34DCB}"/>
    <hyperlink ref="C15" r:id="rId11" location="MSS_DCC_DCCCLKSSRC0" display="https://www-open.india.ti.com/~wdccm/tpr12/verif/docs/reg_db/html/MSS_CR5A/MSS_DCC.html - MSS_DCC_DCCCLKSSRC0" xr:uid="{2A635C25-792D-4846-846D-6487BC56EC85}"/>
  </hyperlinks>
  <pageMargins left="0.7" right="0.7" top="0.75" bottom="0.75" header="0.3" footer="0.3"/>
  <pageSetup orientation="portrait"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49D5C-43D3-45B7-9E83-ED5EB0461408}">
  <sheetPr codeName="Sheet2"/>
  <dimension ref="A1:C3"/>
  <sheetViews>
    <sheetView workbookViewId="0">
      <selection activeCell="C41" sqref="C41"/>
    </sheetView>
  </sheetViews>
  <sheetFormatPr defaultRowHeight="14.5" x14ac:dyDescent="0.35"/>
  <cols>
    <col min="1" max="1" width="32.453125" customWidth="1"/>
    <col min="3" max="3" width="44.7265625" customWidth="1"/>
  </cols>
  <sheetData>
    <row r="1" spans="1:3" x14ac:dyDescent="0.35">
      <c r="A1" s="4" t="s">
        <v>122</v>
      </c>
      <c r="B1" s="4"/>
      <c r="C1" s="71"/>
    </row>
    <row r="2" spans="1:3" x14ac:dyDescent="0.35">
      <c r="A2" s="75" t="s">
        <v>123</v>
      </c>
      <c r="B2" s="75" t="s">
        <v>120</v>
      </c>
      <c r="C2" s="76" t="s">
        <v>121</v>
      </c>
    </row>
    <row r="3" spans="1:3" x14ac:dyDescent="0.35">
      <c r="A3" s="72">
        <v>0.1</v>
      </c>
      <c r="B3" s="73">
        <v>44839</v>
      </c>
      <c r="C3" s="74" t="s">
        <v>124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582D2-D59D-4288-BA70-E9A493E1CE8B}">
  <sheetPr codeName="Sheet3"/>
  <dimension ref="C3:T33"/>
  <sheetViews>
    <sheetView topLeftCell="A25" zoomScale="75" zoomScaleNormal="80" workbookViewId="0">
      <selection activeCell="C27" sqref="C27"/>
    </sheetView>
  </sheetViews>
  <sheetFormatPr defaultColWidth="9.26953125" defaultRowHeight="14.5" x14ac:dyDescent="0.35"/>
  <cols>
    <col min="1" max="2" width="9.26953125" style="38"/>
    <col min="3" max="3" width="165.81640625" style="38" customWidth="1"/>
    <col min="4" max="16384" width="9.26953125" style="38"/>
  </cols>
  <sheetData>
    <row r="3" spans="3:20" ht="35.65" customHeight="1" x14ac:dyDescent="0.35">
      <c r="C3" s="77" t="s">
        <v>125</v>
      </c>
      <c r="D3" s="113" t="s">
        <v>126</v>
      </c>
      <c r="E3" s="113"/>
      <c r="F3" s="113"/>
      <c r="G3" s="113"/>
      <c r="H3" s="113"/>
      <c r="I3" s="113"/>
      <c r="J3" s="113"/>
      <c r="K3" s="113"/>
      <c r="L3" s="113"/>
      <c r="M3" s="113"/>
      <c r="N3" s="113"/>
      <c r="O3" s="113"/>
      <c r="P3" s="113"/>
      <c r="Q3" s="113"/>
      <c r="R3" s="113"/>
      <c r="S3" s="113"/>
      <c r="T3" s="113"/>
    </row>
    <row r="5" spans="3:20" ht="87" customHeight="1" x14ac:dyDescent="0.35">
      <c r="C5" s="78" t="s">
        <v>127</v>
      </c>
    </row>
    <row r="6" spans="3:20" x14ac:dyDescent="0.35">
      <c r="C6" s="114" t="s">
        <v>129</v>
      </c>
    </row>
    <row r="7" spans="3:20" x14ac:dyDescent="0.35">
      <c r="C7" s="114"/>
    </row>
    <row r="8" spans="3:20" x14ac:dyDescent="0.35">
      <c r="C8" s="114"/>
    </row>
    <row r="9" spans="3:20" x14ac:dyDescent="0.35">
      <c r="C9" s="114"/>
    </row>
    <row r="10" spans="3:20" x14ac:dyDescent="0.35">
      <c r="C10" s="114"/>
    </row>
    <row r="11" spans="3:20" x14ac:dyDescent="0.35">
      <c r="C11" s="114"/>
    </row>
    <row r="12" spans="3:20" x14ac:dyDescent="0.35">
      <c r="C12" s="114"/>
    </row>
    <row r="13" spans="3:20" x14ac:dyDescent="0.35">
      <c r="C13" s="114"/>
    </row>
    <row r="14" spans="3:20" x14ac:dyDescent="0.35">
      <c r="C14" s="114"/>
    </row>
    <row r="15" spans="3:20" x14ac:dyDescent="0.35">
      <c r="C15" s="114"/>
    </row>
    <row r="16" spans="3:20" x14ac:dyDescent="0.35">
      <c r="C16" s="114"/>
    </row>
    <row r="17" spans="3:3" x14ac:dyDescent="0.35">
      <c r="C17" s="114"/>
    </row>
    <row r="18" spans="3:3" x14ac:dyDescent="0.35">
      <c r="C18" s="114"/>
    </row>
    <row r="19" spans="3:3" x14ac:dyDescent="0.35">
      <c r="C19" s="114"/>
    </row>
    <row r="20" spans="3:3" x14ac:dyDescent="0.35">
      <c r="C20" s="114"/>
    </row>
    <row r="21" spans="3:3" x14ac:dyDescent="0.35">
      <c r="C21" s="114"/>
    </row>
    <row r="22" spans="3:3" x14ac:dyDescent="0.35">
      <c r="C22" s="114"/>
    </row>
    <row r="23" spans="3:3" x14ac:dyDescent="0.35">
      <c r="C23" s="114"/>
    </row>
    <row r="24" spans="3:3" x14ac:dyDescent="0.35">
      <c r="C24" s="114"/>
    </row>
    <row r="25" spans="3:3" x14ac:dyDescent="0.35">
      <c r="C25" s="114"/>
    </row>
    <row r="26" spans="3:3" ht="121" customHeight="1" x14ac:dyDescent="0.35">
      <c r="C26" s="114"/>
    </row>
    <row r="28" spans="3:3" ht="55.4" customHeight="1" x14ac:dyDescent="0.35">
      <c r="C28" s="79" t="s">
        <v>128</v>
      </c>
    </row>
    <row r="31" spans="3:3" ht="138" customHeight="1" x14ac:dyDescent="0.35">
      <c r="C31" s="80" t="s">
        <v>130</v>
      </c>
    </row>
    <row r="32" spans="3:3" ht="15.65" customHeight="1" x14ac:dyDescent="0.35">
      <c r="C32" s="79"/>
    </row>
    <row r="33" spans="3:3" ht="15.65" customHeight="1" x14ac:dyDescent="0.35">
      <c r="C33" s="79"/>
    </row>
  </sheetData>
  <sheetProtection algorithmName="SHA-512" hashValue="CKWHz6/vARyut5g+WI5eC7b4OPIbI9tMz5BlKsH2hugm1Ps+GaGuUhr9gbVowwq+YdiA65SBWFQlxdOuPmKNmA==" saltValue="Czwy4OcptxRbKoqRxTeF3Q==" spinCount="100000" sheet="1" objects="1" scenarios="1"/>
  <mergeCells count="2">
    <mergeCell ref="D3:T3"/>
    <mergeCell ref="C6:C2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3E1DB-85A4-43E7-82AE-7D6B442979F9}">
  <sheetPr codeName="Sheet4"/>
  <dimension ref="B2:N58"/>
  <sheetViews>
    <sheetView tabSelected="1" zoomScale="94" zoomScaleNormal="110" workbookViewId="0">
      <selection activeCell="G13" sqref="G13"/>
    </sheetView>
  </sheetViews>
  <sheetFormatPr defaultColWidth="9.26953125" defaultRowHeight="14.5" x14ac:dyDescent="0.35"/>
  <cols>
    <col min="1" max="1" width="9.26953125" style="38"/>
    <col min="2" max="2" width="7.453125" style="38" customWidth="1"/>
    <col min="3" max="3" width="13.81640625" style="38" bestFit="1" customWidth="1"/>
    <col min="4" max="4" width="23.54296875" style="38" customWidth="1"/>
    <col min="5" max="5" width="25.81640625" style="38" customWidth="1"/>
    <col min="6" max="6" width="11.1796875" style="38" customWidth="1"/>
    <col min="7" max="7" width="11.453125" style="38" customWidth="1"/>
    <col min="8" max="8" width="8.7265625" style="38" customWidth="1"/>
    <col min="9" max="9" width="13.81640625" style="38" bestFit="1" customWidth="1"/>
    <col min="10" max="10" width="24.08984375" style="38" customWidth="1"/>
    <col min="11" max="11" width="25.54296875" style="38" customWidth="1"/>
    <col min="12" max="12" width="9.26953125" style="38"/>
    <col min="13" max="13" width="32.7265625" style="38" customWidth="1"/>
    <col min="14" max="16384" width="9.26953125" style="38"/>
  </cols>
  <sheetData>
    <row r="2" spans="2:14" x14ac:dyDescent="0.35">
      <c r="C2" s="118" t="s">
        <v>131</v>
      </c>
      <c r="D2" s="118"/>
      <c r="H2" s="118" t="s">
        <v>134</v>
      </c>
      <c r="I2" s="118"/>
      <c r="J2" s="118"/>
      <c r="K2" s="118"/>
      <c r="L2" s="118"/>
    </row>
    <row r="3" spans="2:14" x14ac:dyDescent="0.35">
      <c r="B3" s="119" t="s">
        <v>144</v>
      </c>
      <c r="C3" s="119"/>
      <c r="D3" s="119"/>
      <c r="E3" s="119"/>
      <c r="F3" s="119"/>
      <c r="H3" s="133" t="s">
        <v>136</v>
      </c>
      <c r="I3" s="134"/>
      <c r="J3" s="134"/>
      <c r="K3" s="134"/>
      <c r="L3" s="134"/>
    </row>
    <row r="4" spans="2:14" x14ac:dyDescent="0.35">
      <c r="B4" s="119"/>
      <c r="C4" s="119"/>
      <c r="D4" s="119"/>
      <c r="E4" s="119"/>
      <c r="F4" s="119"/>
      <c r="H4" s="126" t="s">
        <v>132</v>
      </c>
      <c r="I4" s="127"/>
      <c r="J4" s="127"/>
      <c r="K4" s="127"/>
      <c r="L4" s="128"/>
    </row>
    <row r="5" spans="2:14" x14ac:dyDescent="0.35">
      <c r="B5" s="119"/>
      <c r="C5" s="119"/>
      <c r="D5" s="119"/>
      <c r="E5" s="119"/>
      <c r="F5" s="119"/>
      <c r="H5" s="129" t="s">
        <v>133</v>
      </c>
      <c r="I5" s="130"/>
      <c r="J5" s="130"/>
      <c r="K5" s="130"/>
      <c r="L5" s="130"/>
    </row>
    <row r="6" spans="2:14" x14ac:dyDescent="0.35">
      <c r="B6" s="119"/>
      <c r="C6" s="119"/>
      <c r="D6" s="119"/>
      <c r="E6" s="119"/>
      <c r="F6" s="119"/>
      <c r="H6" s="131" t="s">
        <v>135</v>
      </c>
      <c r="I6" s="132"/>
      <c r="J6" s="132"/>
      <c r="K6" s="132"/>
      <c r="L6" s="132"/>
    </row>
    <row r="7" spans="2:14" ht="15" thickBot="1" x14ac:dyDescent="0.4">
      <c r="D7"/>
    </row>
    <row r="8" spans="2:14" ht="15" thickBot="1" x14ac:dyDescent="0.4">
      <c r="B8" s="39"/>
      <c r="C8" s="99" t="s">
        <v>140</v>
      </c>
      <c r="D8" s="92"/>
      <c r="E8" s="100"/>
      <c r="F8" s="65"/>
      <c r="H8" s="39"/>
      <c r="I8" s="99" t="s">
        <v>140</v>
      </c>
      <c r="J8" s="40"/>
      <c r="K8" s="40"/>
      <c r="L8" s="41"/>
      <c r="M8" s="42"/>
      <c r="N8" s="42"/>
    </row>
    <row r="9" spans="2:14" ht="15" thickBot="1" x14ac:dyDescent="0.4">
      <c r="B9" s="47"/>
      <c r="C9" s="135" t="s">
        <v>109</v>
      </c>
      <c r="D9" s="136"/>
      <c r="E9" s="137"/>
      <c r="F9" s="57"/>
      <c r="G9" s="43"/>
      <c r="H9" s="44"/>
      <c r="I9" s="120" t="s">
        <v>114</v>
      </c>
      <c r="J9" s="121"/>
      <c r="K9" s="122"/>
      <c r="L9" s="45"/>
      <c r="M9" s="42"/>
      <c r="N9" s="42"/>
    </row>
    <row r="10" spans="2:14" x14ac:dyDescent="0.35">
      <c r="B10" s="47"/>
      <c r="C10" s="138" t="s">
        <v>138</v>
      </c>
      <c r="D10" s="81" t="s">
        <v>117</v>
      </c>
      <c r="E10" s="108" t="s">
        <v>40</v>
      </c>
      <c r="F10" s="57"/>
      <c r="G10" s="46"/>
      <c r="H10" s="47"/>
      <c r="I10" s="142" t="s">
        <v>138</v>
      </c>
      <c r="J10" s="81" t="s">
        <v>117</v>
      </c>
      <c r="K10" s="108" t="s">
        <v>42</v>
      </c>
      <c r="L10" s="45"/>
    </row>
    <row r="11" spans="2:14" x14ac:dyDescent="0.35">
      <c r="B11" s="47"/>
      <c r="C11" s="139"/>
      <c r="D11" s="82" t="s">
        <v>118</v>
      </c>
      <c r="E11" s="109" t="s">
        <v>45</v>
      </c>
      <c r="F11" s="67"/>
      <c r="G11" s="46"/>
      <c r="H11" s="47"/>
      <c r="I11" s="143"/>
      <c r="J11" s="82" t="s">
        <v>118</v>
      </c>
      <c r="K11" s="109" t="s">
        <v>46</v>
      </c>
      <c r="L11" s="45"/>
      <c r="M11" s="42"/>
      <c r="N11" s="42"/>
    </row>
    <row r="12" spans="2:14" x14ac:dyDescent="0.35">
      <c r="B12" s="47"/>
      <c r="C12" s="140"/>
      <c r="D12" s="111" t="s">
        <v>142</v>
      </c>
      <c r="E12" s="112">
        <f>E16</f>
        <v>0.2</v>
      </c>
      <c r="F12" s="67"/>
      <c r="G12" s="46"/>
      <c r="H12" s="47"/>
      <c r="I12" s="143"/>
      <c r="J12" s="111" t="s">
        <v>142</v>
      </c>
      <c r="K12" s="112">
        <f ca="1">K16</f>
        <v>0.2</v>
      </c>
      <c r="L12" s="45"/>
      <c r="M12" s="42"/>
      <c r="N12" s="42"/>
    </row>
    <row r="13" spans="2:14" ht="15" thickBot="1" x14ac:dyDescent="0.4">
      <c r="B13" s="47"/>
      <c r="C13" s="141"/>
      <c r="D13" s="83" t="s">
        <v>145</v>
      </c>
      <c r="E13" s="84">
        <v>32000</v>
      </c>
      <c r="F13" s="68"/>
      <c r="G13" s="48"/>
      <c r="H13" s="47"/>
      <c r="I13" s="144"/>
      <c r="J13" s="83" t="s">
        <v>137</v>
      </c>
      <c r="K13" s="84">
        <v>32000</v>
      </c>
      <c r="L13" s="45"/>
      <c r="M13" s="42"/>
      <c r="N13" s="42"/>
    </row>
    <row r="14" spans="2:14" x14ac:dyDescent="0.35">
      <c r="B14" s="47"/>
      <c r="C14" s="142" t="s">
        <v>132</v>
      </c>
      <c r="D14" s="81" t="s">
        <v>24</v>
      </c>
      <c r="E14" s="85">
        <f>IF((LOOKUP(E11,'Clk-Mux-Sources'!B16:B21,'Clk-Mux-Sources'!A16:A21)&gt;=LOOKUP(E10,'Clk-Mux-Sources'!B9:B12,'Clk-Mux-Sources'!A9:A12)),(2+(2*(200000000/LOOKUP(E10,'Clk-Mux-Sources'!B9:B12,'Clk-Mux-Sources'!A9:A12)))),((2*(LOOKUP(E10,'Clk-Mux-Sources'!B9:B12,'Clk-Mux-Sources'!A9:A12)/LOOKUP(E11,'Clk-Mux-Sources'!B16:B21,'Clk-Mux-Sources'!A16:A21))+(2*(200000000/LOOKUP(E10,'Clk-Mux-Sources'!B9:B12,'Clk-Mux-Sources'!A9:A12))))))</f>
        <v>665</v>
      </c>
      <c r="F14" s="67"/>
      <c r="G14" s="46"/>
      <c r="H14" s="47"/>
      <c r="I14" s="142" t="s">
        <v>132</v>
      </c>
      <c r="J14" s="81" t="s">
        <v>24</v>
      </c>
      <c r="K14" s="85">
        <f ca="1">IF((LOOKUP(K11,'Clk-Mux-Sources'!B35:B42,'Clk-Mux-Sources'!A27:A30)&gt;=LOOKUP(K10,'Clk-Mux-Sources'!B27:B30,'Clk-Mux-Sources'!A27:A30)),(2+(2*(200000000/LOOKUP(K10,'Clk-Mux-Sources'!B27:B30,'Clk-Mux-Sources'!A27:A30)))),((2*(LOOKUP(K10,'Clk-Mux-Sources'!B27:B30,'Clk-Mux-Sources'!A27:A30)/LOOKUP(K11,'Clk-Mux-Sources'!B35:B42,'Clk-Mux-Sources'!A35:A42))+(2*(200000000/LOOKUP(K10,'Clk-Mux-Sources'!B27:B30,'Clk-Mux-Sources'!A27:A30))))))</f>
        <v>18</v>
      </c>
      <c r="L14" s="45"/>
      <c r="M14" s="42"/>
      <c r="N14" s="42"/>
    </row>
    <row r="15" spans="2:14" x14ac:dyDescent="0.35">
      <c r="B15" s="47"/>
      <c r="C15" s="143"/>
      <c r="D15" s="82" t="s">
        <v>25</v>
      </c>
      <c r="E15" s="86">
        <f>E14+8</f>
        <v>673</v>
      </c>
      <c r="F15" s="67"/>
      <c r="G15" s="46"/>
      <c r="H15" s="47"/>
      <c r="I15" s="143"/>
      <c r="J15" s="82" t="s">
        <v>25</v>
      </c>
      <c r="K15" s="86">
        <f ca="1">K14+8</f>
        <v>26</v>
      </c>
      <c r="L15" s="45"/>
      <c r="M15" s="42"/>
      <c r="N15" s="42"/>
    </row>
    <row r="16" spans="2:14" x14ac:dyDescent="0.35">
      <c r="B16" s="47"/>
      <c r="C16" s="143"/>
      <c r="D16" s="82" t="s">
        <v>143</v>
      </c>
      <c r="E16" s="87">
        <f>IF(((100*E15*(LOOKUP(E11,'Clk-Mux-Sources'!B16:B21,'Clk-Mux-Sources'!A16:A21)/LOOKUP(E10,'Clk-Mux-Sources'!B9:B12,'Clk-Mux-Sources'!A9:A12)))/1048575)&gt;48,"ERROR",IF(((100*E15*(LOOKUP(E11,'Clk-Mux-Sources'!B16:B21,'Clk-Mux-Sources'!A16:A21)/LOOKUP(E10,'Clk-Mux-Sources'!B9:B12,'Clk-Mux-Sources'!A9:A12)))/1048575)&lt;0.2,0.2,((100*E15*(LOOKUP(E11,'Clk-Mux-Sources'!B16:B21,'Clk-Mux-Sources'!A16:A21)/LOOKUP(E10,'Clk-Mux-Sources'!B9:B12,'Clk-Mux-Sources'!A9:A12)))/1048575)))</f>
        <v>0.2</v>
      </c>
      <c r="F16" s="68"/>
      <c r="G16" s="48"/>
      <c r="H16" s="47"/>
      <c r="I16" s="143"/>
      <c r="J16" s="82" t="s">
        <v>143</v>
      </c>
      <c r="K16" s="87">
        <f ca="1">IF(((100*K14*(LOOKUP(K11,'Clk-Mux-Sources'!B35:B42,'Clk-Mux-Sources'!A35:A42)/LOOKUP(K10,'Clk-Mux-Sources'!B27:B30,'Clk-Mux-Sources'!A27:A30)))/1048575)&gt;48,"ERROR",IF(((100*K14*(LOOKUP(K11,'Clk-Mux-Sources'!B35:B42,'Clk-Mux-Sources'!A35:A42)/LOOKUP(K10,'Clk-Mux-Sources'!B27:B30,'Clk-Mux-Sources'!A27:A30)))/1048575)&lt;0.2,0.2,((100*K14*(LOOKUP(K11,'Clk-Mux-Sources'!B35:B42,'Clk-Mux-Sources'!A35:A42)/LOOKUP(K10,'Clk-Mux-Sources'!B27:B30,'Clk-Mux-Sources'!A27:A30)))/1048575)))</f>
        <v>0.2</v>
      </c>
      <c r="L16" s="45"/>
      <c r="M16" s="42"/>
      <c r="N16" s="42"/>
    </row>
    <row r="17" spans="2:14" x14ac:dyDescent="0.35">
      <c r="B17" s="47"/>
      <c r="C17" s="143"/>
      <c r="D17" s="82" t="s">
        <v>110</v>
      </c>
      <c r="E17" s="87">
        <f>IFERROR(E15/(E12*0.01), "Invalid clock source combination")</f>
        <v>336500</v>
      </c>
      <c r="F17" s="67"/>
      <c r="G17" s="46"/>
      <c r="H17" s="47"/>
      <c r="I17" s="143"/>
      <c r="J17" s="82" t="s">
        <v>110</v>
      </c>
      <c r="K17" s="87">
        <f ca="1">IFERROR(K15/(K12*0.01), "Invalid clock source combination")</f>
        <v>13000</v>
      </c>
      <c r="L17" s="45"/>
      <c r="M17" s="42"/>
      <c r="N17" s="42"/>
    </row>
    <row r="18" spans="2:14" x14ac:dyDescent="0.35">
      <c r="B18" s="47"/>
      <c r="C18" s="143"/>
      <c r="D18" s="82" t="s">
        <v>111</v>
      </c>
      <c r="E18" s="86">
        <f>IFERROR(E15+E19, "Invalid clock source combination")</f>
        <v>1346</v>
      </c>
      <c r="F18" s="67"/>
      <c r="G18" s="46"/>
      <c r="H18" s="47"/>
      <c r="I18" s="143"/>
      <c r="J18" s="82" t="s">
        <v>111</v>
      </c>
      <c r="K18" s="86">
        <f ca="1">IFERROR(K15+K19, "Invalid clock source combination")</f>
        <v>52</v>
      </c>
      <c r="L18" s="45"/>
      <c r="M18" s="42"/>
      <c r="N18" s="42"/>
    </row>
    <row r="19" spans="2:14" ht="15" thickBot="1" x14ac:dyDescent="0.4">
      <c r="B19" s="47"/>
      <c r="C19" s="144"/>
      <c r="D19" s="83" t="s">
        <v>139</v>
      </c>
      <c r="E19" s="88">
        <f>IFERROR(E17*(E12/100), "Invalid clock source combination")</f>
        <v>673</v>
      </c>
      <c r="F19" s="67"/>
      <c r="G19" s="46"/>
      <c r="H19" s="47"/>
      <c r="I19" s="144"/>
      <c r="J19" s="83" t="s">
        <v>139</v>
      </c>
      <c r="K19" s="88">
        <f ca="1">IFERROR(K17*(K12/100), "Invalid clock source combination")</f>
        <v>26</v>
      </c>
      <c r="L19" s="45"/>
      <c r="M19" s="42"/>
      <c r="N19" s="42"/>
    </row>
    <row r="20" spans="2:14" x14ac:dyDescent="0.35">
      <c r="B20" s="47"/>
      <c r="C20" s="123" t="s">
        <v>133</v>
      </c>
      <c r="D20" s="81" t="s">
        <v>6</v>
      </c>
      <c r="E20" s="89">
        <f>IFERROR(IF((2*E18)&gt;65535,"Error",2*E18), "Invalid clock source combination")</f>
        <v>2692</v>
      </c>
      <c r="F20" s="67"/>
      <c r="G20" s="46"/>
      <c r="H20" s="47"/>
      <c r="I20" s="123" t="s">
        <v>133</v>
      </c>
      <c r="J20" s="81" t="s">
        <v>6</v>
      </c>
      <c r="K20" s="89">
        <f ca="1">IFERROR(IF((2*K18)&gt;65535,"Error",2*K18), "Invalid clock source combination")</f>
        <v>104</v>
      </c>
      <c r="L20" s="45"/>
      <c r="M20" s="42"/>
      <c r="N20" s="42"/>
    </row>
    <row r="21" spans="2:14" x14ac:dyDescent="0.35">
      <c r="B21" s="47"/>
      <c r="C21" s="124"/>
      <c r="D21" s="82" t="s">
        <v>4</v>
      </c>
      <c r="E21" s="110">
        <f>IFERROR(IF((ABS(E17-E18))&gt;1048575,"Error",ABS(E17-E18)), "Invalid clock source combination")</f>
        <v>335154</v>
      </c>
      <c r="F21" s="67"/>
      <c r="H21" s="47"/>
      <c r="I21" s="124"/>
      <c r="J21" s="82" t="s">
        <v>4</v>
      </c>
      <c r="K21" s="110">
        <f ca="1">IFERROR(IF((ABS(K17-K18))&gt;1048575,"Error",ABS(K17-K18)), "Invalid clock source combination")</f>
        <v>12948</v>
      </c>
      <c r="L21" s="45"/>
      <c r="M21" s="42"/>
      <c r="N21" s="42"/>
    </row>
    <row r="22" spans="2:14" ht="15" thickBot="1" x14ac:dyDescent="0.4">
      <c r="B22" s="47"/>
      <c r="C22" s="125"/>
      <c r="D22" s="83" t="s">
        <v>8</v>
      </c>
      <c r="E22" s="91">
        <f>IFERROR(IF((E17*(LOOKUP(E11,'Clk-Mux-Sources'!B16:B21,'Clk-Mux-Sources'!A16:A21)/LOOKUP(E10,'Clk-Mux-Sources'!B9:B12,'Clk-Mux-Sources'!A9:A12)))&gt;1048575,"Error",E17*(LOOKUP(E11,'Clk-Mux-Sources'!B16:B21,'Clk-Mux-Sources'!A16:A21)/LOOKUP(E10,'Clk-Mux-Sources'!B9:B12,'Clk-Mux-Sources'!A9:A12))), "Invalid clock source combination")</f>
        <v>1076.8</v>
      </c>
      <c r="F22" s="67"/>
      <c r="H22" s="47"/>
      <c r="I22" s="125"/>
      <c r="J22" s="83" t="s">
        <v>8</v>
      </c>
      <c r="K22" s="91">
        <f ca="1">IFERROR(IF((K17*(LOOKUP(K11,'Clk-Mux-Sources'!B35:B42,'Clk-Mux-Sources'!A35:A42)/LOOKUP(K10,'Clk-Mux-Sources'!B27:B30,'Clk-Mux-Sources'!A27:A30)))&gt;1048575,"Error",K17*(LOOKUP(K11,'Clk-Mux-Sources'!B35:B42,'Clk-Mux-Sources'!A35:A42)/LOOKUP(K10,'Clk-Mux-Sources'!B27:B30,'Clk-Mux-Sources'!A27:A30))), "Invalid clock source combination")</f>
        <v>26000</v>
      </c>
      <c r="L22" s="45"/>
      <c r="M22" s="42"/>
      <c r="N22" s="42"/>
    </row>
    <row r="23" spans="2:14" ht="15" thickBot="1" x14ac:dyDescent="0.4">
      <c r="B23" s="47"/>
      <c r="C23" s="64" t="s">
        <v>141</v>
      </c>
      <c r="D23" s="98"/>
      <c r="E23" s="101"/>
      <c r="F23" s="67"/>
      <c r="H23" s="47"/>
      <c r="I23" s="64" t="s">
        <v>141</v>
      </c>
      <c r="J23" s="49"/>
      <c r="K23" s="49"/>
      <c r="L23" s="45"/>
      <c r="M23" s="42"/>
      <c r="N23" s="42"/>
    </row>
    <row r="24" spans="2:14" ht="15" thickBot="1" x14ac:dyDescent="0.4">
      <c r="B24" s="47"/>
      <c r="C24" s="115" t="s">
        <v>119</v>
      </c>
      <c r="D24" s="116"/>
      <c r="E24" s="117"/>
      <c r="F24" s="67"/>
      <c r="H24" s="47"/>
      <c r="I24" s="115" t="s">
        <v>119</v>
      </c>
      <c r="J24" s="116"/>
      <c r="K24" s="117"/>
      <c r="L24" s="45"/>
      <c r="M24" s="42"/>
      <c r="N24" s="42"/>
    </row>
    <row r="25" spans="2:14" x14ac:dyDescent="0.35">
      <c r="B25" s="47"/>
      <c r="C25" s="50" t="s">
        <v>22</v>
      </c>
      <c r="D25" s="51" t="s">
        <v>23</v>
      </c>
      <c r="E25" s="52" t="s">
        <v>26</v>
      </c>
      <c r="F25" s="70"/>
      <c r="G25" s="53"/>
      <c r="H25" s="47"/>
      <c r="I25" s="50" t="s">
        <v>22</v>
      </c>
      <c r="J25" s="51" t="s">
        <v>23</v>
      </c>
      <c r="K25" s="52" t="s">
        <v>26</v>
      </c>
      <c r="L25" s="45"/>
      <c r="M25" s="42"/>
      <c r="N25" s="42"/>
    </row>
    <row r="26" spans="2:14" x14ac:dyDescent="0.35">
      <c r="B26" s="47"/>
      <c r="C26" s="93" t="s">
        <v>0</v>
      </c>
      <c r="D26" s="54" t="s">
        <v>1</v>
      </c>
      <c r="E26" s="94" t="s">
        <v>112</v>
      </c>
      <c r="F26" s="67"/>
      <c r="G26" s="46"/>
      <c r="H26" s="47"/>
      <c r="I26" s="55" t="s">
        <v>0</v>
      </c>
      <c r="J26" s="56" t="s">
        <v>1</v>
      </c>
      <c r="K26" s="94" t="s">
        <v>112</v>
      </c>
      <c r="L26" s="45"/>
      <c r="M26" s="42"/>
      <c r="N26" s="42"/>
    </row>
    <row r="27" spans="2:14" x14ac:dyDescent="0.35">
      <c r="B27" s="47"/>
      <c r="C27" s="93" t="s">
        <v>4</v>
      </c>
      <c r="D27" s="54" t="s">
        <v>5</v>
      </c>
      <c r="E27" s="94" t="str">
        <f>IFERROR("0x"&amp;DEC2HEX(E21), "Invalid clock source combination")</f>
        <v>0x51D32</v>
      </c>
      <c r="F27" s="67"/>
      <c r="G27" s="46"/>
      <c r="H27" s="47"/>
      <c r="I27" s="55" t="s">
        <v>4</v>
      </c>
      <c r="J27" s="56" t="s">
        <v>5</v>
      </c>
      <c r="K27" s="94" t="str">
        <f ca="1">IFERROR("0x"&amp;DEC2HEX(K21), "Invalid clock source combination")</f>
        <v>0x3294</v>
      </c>
      <c r="L27" s="45"/>
      <c r="M27" s="42"/>
      <c r="N27" s="42"/>
    </row>
    <row r="28" spans="2:14" x14ac:dyDescent="0.35">
      <c r="B28" s="47"/>
      <c r="C28" s="93" t="s">
        <v>6</v>
      </c>
      <c r="D28" s="54" t="s">
        <v>7</v>
      </c>
      <c r="E28" s="94" t="str">
        <f>IFERROR("0x"&amp;DEC2HEX(E20), "Invalid clock source combination")</f>
        <v>0xA84</v>
      </c>
      <c r="F28" s="67"/>
      <c r="G28" s="46"/>
      <c r="H28" s="47"/>
      <c r="I28" s="55" t="s">
        <v>6</v>
      </c>
      <c r="J28" s="56" t="s">
        <v>7</v>
      </c>
      <c r="K28" s="94" t="str">
        <f ca="1">IFERROR("0x"&amp;DEC2HEX(K20), "Invalid clock source combination")</f>
        <v>0x68</v>
      </c>
      <c r="L28" s="45"/>
      <c r="M28" s="42"/>
      <c r="N28" s="42"/>
    </row>
    <row r="29" spans="2:14" x14ac:dyDescent="0.35">
      <c r="B29" s="47"/>
      <c r="C29" s="93" t="s">
        <v>8</v>
      </c>
      <c r="D29" s="54" t="s">
        <v>9</v>
      </c>
      <c r="E29" s="94" t="str">
        <f>IFERROR("0x"&amp;DEC2HEX(ROUNDUP(E22,7)), "Invalid clock source combination")</f>
        <v>0x434</v>
      </c>
      <c r="F29" s="67"/>
      <c r="G29" s="46"/>
      <c r="H29" s="47"/>
      <c r="I29" s="55" t="s">
        <v>8</v>
      </c>
      <c r="J29" s="56" t="s">
        <v>9</v>
      </c>
      <c r="K29" s="94" t="str">
        <f ca="1">IFERROR("0x"&amp;DEC2HEX(ROUNDUP(K22,7)), "Invalid clock source combination")</f>
        <v>0x6590</v>
      </c>
      <c r="L29" s="57"/>
    </row>
    <row r="30" spans="2:14" x14ac:dyDescent="0.35">
      <c r="B30" s="47"/>
      <c r="C30" s="93" t="s">
        <v>18</v>
      </c>
      <c r="D30" s="54" t="s">
        <v>19</v>
      </c>
      <c r="E30" s="94" t="str">
        <f>"0x"&amp;DEC2HEX(LOOKUP(E11,'Clk-Mux-Sources'!B16:B21, 'Clk-Mux-Sources'!C16:C21)+40960)</f>
        <v>0xA004</v>
      </c>
      <c r="F30" s="67"/>
      <c r="G30" s="46"/>
      <c r="H30" s="47"/>
      <c r="I30" s="55" t="s">
        <v>18</v>
      </c>
      <c r="J30" s="56" t="s">
        <v>19</v>
      </c>
      <c r="K30" s="94" t="str">
        <f>"0x"&amp;DEC2HEX(LOOKUP(K11,'Clk-Mux-Sources'!B35:B42, 'Clk-Mux-Sources'!C35:C42)+40960)</f>
        <v>0xA004</v>
      </c>
      <c r="L30" s="57"/>
    </row>
    <row r="31" spans="2:14" ht="15" thickBot="1" x14ac:dyDescent="0.4">
      <c r="B31" s="47"/>
      <c r="C31" s="95" t="s">
        <v>20</v>
      </c>
      <c r="D31" s="96" t="s">
        <v>21</v>
      </c>
      <c r="E31" s="97" t="str">
        <f>"0x"&amp;DEC2HEX(LOOKUP(E10,'Clk-Mux-Sources'!B9:B12, 'Clk-Mux-Sources'!C9:C12)+40960)</f>
        <v>0xA002</v>
      </c>
      <c r="F31" s="67"/>
      <c r="G31" s="46"/>
      <c r="H31" s="47"/>
      <c r="I31" s="58" t="s">
        <v>20</v>
      </c>
      <c r="J31" s="59" t="s">
        <v>21</v>
      </c>
      <c r="K31" s="94" t="str">
        <f>"0x"&amp;DEC2HEX(LOOKUP(K10,'Clk-Mux-Sources'!B27:B30, 'Clk-Mux-Sources'!C27:C30)+40960)</f>
        <v>0xA000</v>
      </c>
      <c r="L31" s="57"/>
    </row>
    <row r="32" spans="2:14" ht="15" thickBot="1" x14ac:dyDescent="0.4">
      <c r="B32" s="60"/>
      <c r="C32" s="61"/>
      <c r="D32" s="61"/>
      <c r="E32" s="61"/>
      <c r="F32" s="62"/>
      <c r="H32" s="60"/>
      <c r="I32" s="61"/>
      <c r="J32" s="61"/>
      <c r="K32" s="61"/>
      <c r="L32" s="62"/>
    </row>
    <row r="33" spans="2:12" ht="15" thickBot="1" x14ac:dyDescent="0.4">
      <c r="C33" s="63"/>
      <c r="D33" s="63"/>
      <c r="E33" s="63"/>
      <c r="F33" s="63"/>
    </row>
    <row r="34" spans="2:12" ht="15" thickBot="1" x14ac:dyDescent="0.4">
      <c r="B34" s="39"/>
      <c r="C34" s="99" t="s">
        <v>140</v>
      </c>
      <c r="D34" s="64"/>
      <c r="E34" s="64"/>
      <c r="F34" s="65"/>
      <c r="H34" s="39"/>
      <c r="I34" s="99" t="s">
        <v>140</v>
      </c>
      <c r="J34" s="64"/>
      <c r="K34" s="64"/>
      <c r="L34" s="65"/>
    </row>
    <row r="35" spans="2:12" ht="15" thickBot="1" x14ac:dyDescent="0.4">
      <c r="B35" s="47"/>
      <c r="C35" s="120" t="s">
        <v>115</v>
      </c>
      <c r="D35" s="121"/>
      <c r="E35" s="122"/>
      <c r="F35" s="66"/>
      <c r="G35" s="43"/>
      <c r="H35" s="47"/>
      <c r="I35" s="120" t="s">
        <v>116</v>
      </c>
      <c r="J35" s="121"/>
      <c r="K35" s="122"/>
      <c r="L35" s="57"/>
    </row>
    <row r="36" spans="2:12" x14ac:dyDescent="0.35">
      <c r="B36" s="47"/>
      <c r="C36" s="142" t="s">
        <v>138</v>
      </c>
      <c r="D36" s="81" t="s">
        <v>117</v>
      </c>
      <c r="E36" s="108" t="s">
        <v>40</v>
      </c>
      <c r="F36" s="67"/>
      <c r="G36" s="46"/>
      <c r="H36" s="47"/>
      <c r="I36" s="142" t="s">
        <v>138</v>
      </c>
      <c r="J36" s="81" t="s">
        <v>117</v>
      </c>
      <c r="K36" s="108" t="s">
        <v>40</v>
      </c>
      <c r="L36" s="57"/>
    </row>
    <row r="37" spans="2:12" x14ac:dyDescent="0.35">
      <c r="B37" s="47"/>
      <c r="C37" s="143"/>
      <c r="D37" s="82" t="s">
        <v>118</v>
      </c>
      <c r="E37" s="109" t="s">
        <v>52</v>
      </c>
      <c r="F37" s="67"/>
      <c r="G37" s="46"/>
      <c r="H37" s="47"/>
      <c r="I37" s="143"/>
      <c r="J37" s="82" t="s">
        <v>118</v>
      </c>
      <c r="K37" s="109" t="s">
        <v>66</v>
      </c>
      <c r="L37" s="57"/>
    </row>
    <row r="38" spans="2:12" x14ac:dyDescent="0.35">
      <c r="B38" s="47"/>
      <c r="C38" s="143"/>
      <c r="D38" s="111" t="s">
        <v>142</v>
      </c>
      <c r="E38" s="112">
        <f>E42</f>
        <v>0.2</v>
      </c>
      <c r="F38" s="67"/>
      <c r="G38" s="46"/>
      <c r="H38" s="47"/>
      <c r="I38" s="143"/>
      <c r="J38" s="111" t="s">
        <v>142</v>
      </c>
      <c r="K38" s="112">
        <f>K42</f>
        <v>0.2</v>
      </c>
      <c r="L38" s="57"/>
    </row>
    <row r="39" spans="2:12" ht="15" thickBot="1" x14ac:dyDescent="0.4">
      <c r="B39" s="47"/>
      <c r="C39" s="144"/>
      <c r="D39" s="83" t="s">
        <v>137</v>
      </c>
      <c r="E39" s="84">
        <v>32000</v>
      </c>
      <c r="F39" s="68"/>
      <c r="G39" s="48"/>
      <c r="H39" s="47"/>
      <c r="I39" s="144"/>
      <c r="J39" s="83" t="s">
        <v>137</v>
      </c>
      <c r="K39" s="84">
        <v>32000</v>
      </c>
      <c r="L39" s="57"/>
    </row>
    <row r="40" spans="2:12" x14ac:dyDescent="0.35">
      <c r="B40" s="47"/>
      <c r="C40" s="142" t="s">
        <v>132</v>
      </c>
      <c r="D40" s="81" t="s">
        <v>24</v>
      </c>
      <c r="E40" s="85">
        <f>IF((LOOKUP(E37,'Clk-Mux-Sources'!B54:B61,'Clk-Mux-Sources'!A54:A61)&gt;=LOOKUP(E36,'Clk-Mux-Sources'!B48:B50,'Clk-Mux-Sources'!A48:A50)),(2+(2*(200000000/LOOKUP(E36,'Clk-Mux-Sources'!B48:B50,'Clk-Mux-Sources'!A48:A50)))),((2*(LOOKUP(E36,'Clk-Mux-Sources'!B48:B50,'Clk-Mux-Sources'!A48:A50)/LOOKUP(E37,'Clk-Mux-Sources'!B54:B61,'Clk-Mux-Sources'!A54:A61))+(2*(200000000/LOOKUP(E36,'Clk-Mux-Sources'!B48:B50,'Clk-Mux-Sources'!A48:A50))))))</f>
        <v>42</v>
      </c>
      <c r="F40" s="67"/>
      <c r="G40" s="46"/>
      <c r="H40" s="47"/>
      <c r="I40" s="142" t="s">
        <v>132</v>
      </c>
      <c r="J40" s="81" t="s">
        <v>24</v>
      </c>
      <c r="K40" s="85">
        <f>IF((LOOKUP(K37,'Clk-Mux-Sources'!B73:B80,'Clk-Mux-Sources'!A73:A80)&gt;=LOOKUP(K36,'Clk-Mux-Sources'!B66:B68,'Clk-Mux-Sources'!A66:A68)),(2+(2*(200000000/LOOKUP(K36,'Clk-Mux-Sources'!B66:B68,'Clk-Mux-Sources'!A66:A68)))),((2*(LOOKUP(K36,'Clk-Mux-Sources'!B66:B68,'Clk-Mux-Sources'!A66:A68)/LOOKUP(K37,'Clk-Mux-Sources'!B73:B80,'Clk-Mux-Sources'!A73:A80))+(2*(200000000/LOOKUP(K36,'Clk-Mux-Sources'!B66:B68,'Clk-Mux-Sources'!A66:A68))))))</f>
        <v>42</v>
      </c>
      <c r="L40" s="57"/>
    </row>
    <row r="41" spans="2:12" x14ac:dyDescent="0.35">
      <c r="B41" s="47"/>
      <c r="C41" s="143"/>
      <c r="D41" s="82" t="s">
        <v>25</v>
      </c>
      <c r="E41" s="86">
        <f>E40+8</f>
        <v>50</v>
      </c>
      <c r="F41" s="67"/>
      <c r="G41" s="46"/>
      <c r="H41" s="47"/>
      <c r="I41" s="143"/>
      <c r="J41" s="82" t="s">
        <v>25</v>
      </c>
      <c r="K41" s="86">
        <f>K40+8</f>
        <v>50</v>
      </c>
      <c r="L41" s="57"/>
    </row>
    <row r="42" spans="2:12" x14ac:dyDescent="0.35">
      <c r="B42" s="47"/>
      <c r="C42" s="143"/>
      <c r="D42" s="82" t="s">
        <v>143</v>
      </c>
      <c r="E42" s="87">
        <f>IF(((100*E41*(LOOKUP(E37,'Clk-Mux-Sources'!B54:B61,'Clk-Mux-Sources'!A54:A61)/LOOKUP(E36,'Clk-Mux-Sources'!B48:B50,'Clk-Mux-Sources'!A48:A50)))/1048575)&gt;48,"ERROR",IF(((100*E41*(LOOKUP(E37,'Clk-Mux-Sources'!B54:B61,'Clk-Mux-Sources'!A54:A61)/LOOKUP(E36,'Clk-Mux-Sources'!B48:B50,'Clk-Mux-Sources'!A48:A50)))/1048575)&lt;0.2,0.2,((100*E41*(LOOKUP(E37,'Clk-Mux-Sources'!B54:B61,'Clk-Mux-Sources'!A54:A61)/LOOKUP(E36,'Clk-Mux-Sources'!B48:B50,'Clk-Mux-Sources'!A48:A50)))/1048575)))</f>
        <v>0.2</v>
      </c>
      <c r="F42" s="68"/>
      <c r="G42" s="48"/>
      <c r="H42" s="47"/>
      <c r="I42" s="143"/>
      <c r="J42" s="82" t="s">
        <v>143</v>
      </c>
      <c r="K42" s="87">
        <f>IF(((100*K41*(LOOKUP(K37,'Clk-Mux-Sources'!B73:B80,'Clk-Mux-Sources'!A73:A80)/LOOKUP(K36,'Clk-Mux-Sources'!B66:B68,'Clk-Mux-Sources'!A66:A68)))/1048575)&gt;48,"ERROR",IF(((100*K41*(LOOKUP(K37,'Clk-Mux-Sources'!B73:B80,'Clk-Mux-Sources'!A73:A80)/LOOKUP(K36,'Clk-Mux-Sources'!B66:B68,'Clk-Mux-Sources'!A66:A68)))/1048575)&lt;0.2,0.2,((100*K41*(LOOKUP(K37,'Clk-Mux-Sources'!B73:B80,'Clk-Mux-Sources'!A73:A80)/LOOKUP(K36,'Clk-Mux-Sources'!B66:B68,'Clk-Mux-Sources'!A66:A68)))/1048575)))</f>
        <v>0.2</v>
      </c>
      <c r="L42" s="57"/>
    </row>
    <row r="43" spans="2:12" x14ac:dyDescent="0.35">
      <c r="B43" s="47"/>
      <c r="C43" s="143"/>
      <c r="D43" s="82" t="s">
        <v>110</v>
      </c>
      <c r="E43" s="87">
        <f>IFERROR(E41/(E38*0.01), "Invalid clock source combination")</f>
        <v>25000</v>
      </c>
      <c r="F43" s="67"/>
      <c r="G43" s="46"/>
      <c r="H43" s="47"/>
      <c r="I43" s="143"/>
      <c r="J43" s="82" t="s">
        <v>110</v>
      </c>
      <c r="K43" s="87">
        <f>IFERROR(K41/(K38*0.01), "Invalid clock source combination")</f>
        <v>25000</v>
      </c>
      <c r="L43" s="57"/>
    </row>
    <row r="44" spans="2:12" x14ac:dyDescent="0.35">
      <c r="B44" s="47"/>
      <c r="C44" s="143"/>
      <c r="D44" s="82" t="s">
        <v>111</v>
      </c>
      <c r="E44" s="86">
        <f>IFERROR(E41+E45, "Invalid clock source combination")</f>
        <v>100</v>
      </c>
      <c r="F44" s="67"/>
      <c r="G44" s="46"/>
      <c r="H44" s="47"/>
      <c r="I44" s="143"/>
      <c r="J44" s="82" t="s">
        <v>111</v>
      </c>
      <c r="K44" s="86">
        <f>IFERROR(K41+K45, "Invalid clock source combination")</f>
        <v>100</v>
      </c>
      <c r="L44" s="57"/>
    </row>
    <row r="45" spans="2:12" ht="15" thickBot="1" x14ac:dyDescent="0.4">
      <c r="B45" s="47"/>
      <c r="C45" s="144"/>
      <c r="D45" s="83" t="s">
        <v>139</v>
      </c>
      <c r="E45" s="88">
        <f>IFERROR(E43*(E38/100), "Invalid clock source combination")</f>
        <v>50</v>
      </c>
      <c r="F45" s="67"/>
      <c r="G45" s="46"/>
      <c r="H45" s="47"/>
      <c r="I45" s="144"/>
      <c r="J45" s="83" t="s">
        <v>139</v>
      </c>
      <c r="K45" s="88">
        <f>IFERROR(K43*(K38/100), "Invalid clock source combination")</f>
        <v>50</v>
      </c>
      <c r="L45" s="57"/>
    </row>
    <row r="46" spans="2:12" x14ac:dyDescent="0.35">
      <c r="B46" s="47"/>
      <c r="C46" s="123" t="s">
        <v>133</v>
      </c>
      <c r="D46" s="81" t="s">
        <v>6</v>
      </c>
      <c r="E46" s="89">
        <f>IFERROR(IF((2*E44)&gt;65535,"Error",2*E44), "Invalid clock source combination")</f>
        <v>200</v>
      </c>
      <c r="F46" s="67"/>
      <c r="G46" s="46"/>
      <c r="H46" s="47"/>
      <c r="I46" s="123" t="s">
        <v>133</v>
      </c>
      <c r="J46" s="81" t="s">
        <v>6</v>
      </c>
      <c r="K46" s="89">
        <f>IFERROR(IF((2*K44)&gt;65535,"Error",2*K44), "Invalid clock source combination")</f>
        <v>200</v>
      </c>
      <c r="L46" s="57"/>
    </row>
    <row r="47" spans="2:12" x14ac:dyDescent="0.35">
      <c r="B47" s="47"/>
      <c r="C47" s="124"/>
      <c r="D47" s="82" t="s">
        <v>4</v>
      </c>
      <c r="E47" s="90">
        <f>IFERROR(IF((ABS(E43-E44))&gt;1048575,"Error",ABS(E43-E44)), "Invalid clock source combination")</f>
        <v>24900</v>
      </c>
      <c r="F47" s="67"/>
      <c r="G47" s="46"/>
      <c r="H47" s="47"/>
      <c r="I47" s="124"/>
      <c r="J47" s="82" t="s">
        <v>4</v>
      </c>
      <c r="K47" s="90">
        <f>IFERROR(IF((ABS(K43-K44))&gt;1048575,"Error",ABS(K43-K44)), "Invalid clock source combination")</f>
        <v>24900</v>
      </c>
      <c r="L47" s="57"/>
    </row>
    <row r="48" spans="2:12" ht="15" thickBot="1" x14ac:dyDescent="0.4">
      <c r="B48" s="47"/>
      <c r="C48" s="125"/>
      <c r="D48" s="83" t="s">
        <v>8</v>
      </c>
      <c r="E48" s="91">
        <f>IFERROR(IF((E43*(LOOKUP(E37,'Clk-Mux-Sources'!B54:B61,'Clk-Mux-Sources'!A54:A61)/LOOKUP(E36,'Clk-Mux-Sources'!B48:B50,'Clk-Mux-Sources'!A48:A50)))&gt;1048575,"Error",E43*(LOOKUP(E37,'Clk-Mux-Sources'!B54:B61,'Clk-Mux-Sources'!A54:A61)/LOOKUP(E36,'Clk-Mux-Sources'!B48:B50,'Clk-Mux-Sources'!A48:A50))), "Invalid clock source combination")</f>
        <v>500000</v>
      </c>
      <c r="F48" s="67"/>
      <c r="G48" s="46"/>
      <c r="H48" s="47"/>
      <c r="I48" s="125"/>
      <c r="J48" s="83" t="s">
        <v>8</v>
      </c>
      <c r="K48" s="91">
        <f>IFERROR(IF((K43*(LOOKUP(K37,'Clk-Mux-Sources'!B73:B80,'Clk-Mux-Sources'!A73:A80)/LOOKUP(K36,'Clk-Mux-Sources'!B66:B68,'Clk-Mux-Sources'!A66:A68)))&gt;1048575,"Error",K43*(LOOKUP(K37,'Clk-Mux-Sources'!B73:B80,'Clk-Mux-Sources'!A73:A80)/LOOKUP(K36,'Clk-Mux-Sources'!B66:B68,'Clk-Mux-Sources'!A66:A68))), "Invalid clock source combination")</f>
        <v>62500</v>
      </c>
      <c r="L48" s="57"/>
    </row>
    <row r="49" spans="2:12" ht="15" thickBot="1" x14ac:dyDescent="0.4">
      <c r="B49" s="47"/>
      <c r="C49" s="64" t="s">
        <v>141</v>
      </c>
      <c r="D49" s="46"/>
      <c r="E49" s="46"/>
      <c r="F49" s="67"/>
      <c r="G49" s="69"/>
      <c r="H49" s="47"/>
      <c r="I49" s="64" t="s">
        <v>141</v>
      </c>
      <c r="J49" s="46"/>
      <c r="K49" s="46"/>
      <c r="L49" s="57"/>
    </row>
    <row r="50" spans="2:12" ht="15" thickBot="1" x14ac:dyDescent="0.4">
      <c r="B50" s="47"/>
      <c r="C50" s="115" t="s">
        <v>119</v>
      </c>
      <c r="D50" s="116"/>
      <c r="E50" s="117"/>
      <c r="F50" s="67"/>
      <c r="G50" s="69"/>
      <c r="H50" s="47"/>
      <c r="I50" s="115" t="s">
        <v>119</v>
      </c>
      <c r="J50" s="116"/>
      <c r="K50" s="117"/>
      <c r="L50" s="57"/>
    </row>
    <row r="51" spans="2:12" x14ac:dyDescent="0.35">
      <c r="B51" s="47"/>
      <c r="C51" s="50" t="s">
        <v>22</v>
      </c>
      <c r="D51" s="51" t="s">
        <v>23</v>
      </c>
      <c r="E51" s="52" t="s">
        <v>26</v>
      </c>
      <c r="F51" s="70"/>
      <c r="G51" s="53"/>
      <c r="H51" s="47"/>
      <c r="I51" s="50" t="s">
        <v>22</v>
      </c>
      <c r="J51" s="51" t="s">
        <v>23</v>
      </c>
      <c r="K51" s="52" t="s">
        <v>26</v>
      </c>
      <c r="L51" s="57"/>
    </row>
    <row r="52" spans="2:12" x14ac:dyDescent="0.35">
      <c r="B52" s="47"/>
      <c r="C52" s="55" t="s">
        <v>0</v>
      </c>
      <c r="D52" s="56" t="s">
        <v>1</v>
      </c>
      <c r="E52" s="94" t="s">
        <v>112</v>
      </c>
      <c r="F52" s="67"/>
      <c r="G52" s="46"/>
      <c r="H52" s="47"/>
      <c r="I52" s="55" t="s">
        <v>0</v>
      </c>
      <c r="J52" s="56" t="s">
        <v>1</v>
      </c>
      <c r="K52" s="94" t="s">
        <v>112</v>
      </c>
      <c r="L52" s="57"/>
    </row>
    <row r="53" spans="2:12" x14ac:dyDescent="0.35">
      <c r="B53" s="47"/>
      <c r="C53" s="55" t="s">
        <v>4</v>
      </c>
      <c r="D53" s="56" t="s">
        <v>5</v>
      </c>
      <c r="E53" s="94" t="str">
        <f>IFERROR("0x"&amp;DEC2HEX(E47), "Invalid clock source combination")</f>
        <v>0x6144</v>
      </c>
      <c r="F53" s="67"/>
      <c r="G53" s="46"/>
      <c r="H53" s="47"/>
      <c r="I53" s="55" t="s">
        <v>4</v>
      </c>
      <c r="J53" s="56" t="s">
        <v>5</v>
      </c>
      <c r="K53" s="94" t="str">
        <f>IFERROR("0x"&amp;DEC2HEX(K47), "Invalid clock source combination")</f>
        <v>0x6144</v>
      </c>
      <c r="L53" s="57"/>
    </row>
    <row r="54" spans="2:12" x14ac:dyDescent="0.35">
      <c r="B54" s="47"/>
      <c r="C54" s="55" t="s">
        <v>6</v>
      </c>
      <c r="D54" s="56" t="s">
        <v>7</v>
      </c>
      <c r="E54" s="94" t="str">
        <f>IFERROR("0x"&amp;DEC2HEX(E46), "Invalid clock source combination")</f>
        <v>0xC8</v>
      </c>
      <c r="F54" s="67"/>
      <c r="G54" s="46"/>
      <c r="H54" s="47"/>
      <c r="I54" s="55" t="s">
        <v>6</v>
      </c>
      <c r="J54" s="56" t="s">
        <v>7</v>
      </c>
      <c r="K54" s="94" t="str">
        <f>IFERROR("0x"&amp;DEC2HEX(K46), "Invalid clock source combination")</f>
        <v>0xC8</v>
      </c>
      <c r="L54" s="57"/>
    </row>
    <row r="55" spans="2:12" x14ac:dyDescent="0.35">
      <c r="B55" s="47"/>
      <c r="C55" s="55" t="s">
        <v>8</v>
      </c>
      <c r="D55" s="56" t="s">
        <v>9</v>
      </c>
      <c r="E55" s="94" t="str">
        <f>IFERROR("0x"&amp;DEC2HEX(ROUNDUP(E48,7)), "Invalid clock source combination")</f>
        <v>0x7A120</v>
      </c>
      <c r="F55" s="67"/>
      <c r="G55" s="46"/>
      <c r="H55" s="47"/>
      <c r="I55" s="55" t="s">
        <v>8</v>
      </c>
      <c r="J55" s="56" t="s">
        <v>9</v>
      </c>
      <c r="K55" s="94" t="str">
        <f>IFERROR("0x"&amp;DEC2HEX(ROUNDUP(K48,7)), "Invalid clock source combination")</f>
        <v>0xF424</v>
      </c>
      <c r="L55" s="57"/>
    </row>
    <row r="56" spans="2:12" x14ac:dyDescent="0.35">
      <c r="B56" s="47"/>
      <c r="C56" s="55" t="s">
        <v>18</v>
      </c>
      <c r="D56" s="56" t="s">
        <v>19</v>
      </c>
      <c r="E56" s="94" t="str">
        <f>"0x"&amp;DEC2HEX(LOOKUP(E37,'Clk-Mux-Sources'!B54:B61, 'Clk-Mux-Sources'!C54:C61)+40960)</f>
        <v>0xA001</v>
      </c>
      <c r="F56" s="67"/>
      <c r="G56" s="46"/>
      <c r="H56" s="47"/>
      <c r="I56" s="55" t="s">
        <v>18</v>
      </c>
      <c r="J56" s="56" t="s">
        <v>19</v>
      </c>
      <c r="K56" s="94" t="str">
        <f>"0x"&amp;DEC2HEX(LOOKUP(K37,'Clk-Mux-Sources'!B73:B80, 'Clk-Mux-Sources'!C73:C80)+40960)</f>
        <v>0xA004</v>
      </c>
      <c r="L56" s="57"/>
    </row>
    <row r="57" spans="2:12" ht="15" thickBot="1" x14ac:dyDescent="0.4">
      <c r="B57" s="47"/>
      <c r="C57" s="58" t="s">
        <v>20</v>
      </c>
      <c r="D57" s="59" t="s">
        <v>21</v>
      </c>
      <c r="E57" s="94" t="str">
        <f>"0x"&amp;DEC2HEX(LOOKUP(E36,'Clk-Mux-Sources'!B48:B50, 'Clk-Mux-Sources'!C48:C50)+40960)</f>
        <v>0xA002</v>
      </c>
      <c r="F57" s="67"/>
      <c r="G57" s="46"/>
      <c r="H57" s="47"/>
      <c r="I57" s="58" t="s">
        <v>20</v>
      </c>
      <c r="J57" s="59" t="s">
        <v>21</v>
      </c>
      <c r="K57" s="94" t="str">
        <f>"0x"&amp;DEC2HEX(LOOKUP(K36,'Clk-Mux-Sources'!B66:B68, 'Clk-Mux-Sources'!C66:C68)+40960)</f>
        <v>0xA002</v>
      </c>
      <c r="L57" s="57"/>
    </row>
    <row r="58" spans="2:12" ht="15" thickBot="1" x14ac:dyDescent="0.4">
      <c r="B58" s="60"/>
      <c r="C58" s="61"/>
      <c r="D58" s="61"/>
      <c r="E58" s="61"/>
      <c r="F58" s="62"/>
      <c r="H58" s="60"/>
      <c r="I58" s="61"/>
      <c r="J58" s="61"/>
      <c r="K58" s="61"/>
      <c r="L58" s="62"/>
    </row>
  </sheetData>
  <sheetProtection algorithmName="SHA-512" hashValue="mBr9CfCrt+hLcpSn7pEOn9WUFe7gWjYZESvr7HJrDp6qAbRFWYuhfO4gfRFYhDiXdB7I0LxbUep6+uGKxLKDaQ==" saltValue="E1VoBC0zScYnZ4USNzylrg==" spinCount="100000" sheet="1" objects="1" scenarios="1"/>
  <mergeCells count="27">
    <mergeCell ref="C40:C45"/>
    <mergeCell ref="I36:I39"/>
    <mergeCell ref="I40:I45"/>
    <mergeCell ref="C20:C22"/>
    <mergeCell ref="C24:E24"/>
    <mergeCell ref="I24:K24"/>
    <mergeCell ref="C10:C13"/>
    <mergeCell ref="C14:C19"/>
    <mergeCell ref="I10:I13"/>
    <mergeCell ref="I14:I19"/>
    <mergeCell ref="C36:C39"/>
    <mergeCell ref="C50:E50"/>
    <mergeCell ref="I50:K50"/>
    <mergeCell ref="C2:D2"/>
    <mergeCell ref="B3:F6"/>
    <mergeCell ref="C35:E35"/>
    <mergeCell ref="C46:C48"/>
    <mergeCell ref="I35:K35"/>
    <mergeCell ref="I46:I48"/>
    <mergeCell ref="I20:I22"/>
    <mergeCell ref="H2:L2"/>
    <mergeCell ref="H4:L4"/>
    <mergeCell ref="H5:L5"/>
    <mergeCell ref="H6:L6"/>
    <mergeCell ref="H3:L3"/>
    <mergeCell ref="I9:K9"/>
    <mergeCell ref="C9:E9"/>
  </mergeCells>
  <dataValidations xWindow="871" yWindow="513" count="5">
    <dataValidation type="whole" allowBlank="1" showInputMessage="1" showErrorMessage="1" promptTitle="Input frequency range" prompt="Enter frequency range between 32000 (32kHz) to 100000000 (100MHz)" sqref="E13 K13 K39 E39" xr:uid="{C2C9F836-D28E-4162-B2DD-D7578FBDF078}">
      <formula1>32000</formula1>
      <formula2>100000000</formula2>
    </dataValidation>
    <dataValidation type="decimal" allowBlank="1" showInputMessage="1" showErrorMessage="1" promptTitle="Input accuracy range" prompt="Enter accuracy range between Min Accuracy Possible (cell E16) to 48" sqref="E12" xr:uid="{5765E217-4E0B-4F92-AD51-98A7D1301C06}">
      <formula1>0</formula1>
      <formula2>48</formula2>
    </dataValidation>
    <dataValidation type="decimal" allowBlank="1" showInputMessage="1" showErrorMessage="1" promptTitle="Input accuracy range" prompt="Enter accuracy range between Min Accuracy Possible (cell K16) to 48" sqref="K12" xr:uid="{11BB8578-3190-4F9C-B25E-05A99F50A329}">
      <formula1>0</formula1>
      <formula2>48</formula2>
    </dataValidation>
    <dataValidation type="decimal" allowBlank="1" showInputMessage="1" showErrorMessage="1" promptTitle="Input accuracy range" prompt="Enter accuracy range between Min Accuracy Possible (cell E42) to 48" sqref="E38" xr:uid="{545A33DC-4558-4EF7-BD60-848524AECEA3}">
      <formula1>0</formula1>
      <formula2>48</formula2>
    </dataValidation>
    <dataValidation type="decimal" allowBlank="1" showInputMessage="1" showErrorMessage="1" promptTitle="Input accuracy range" prompt="Enter accuracy range between Min Accuracy Possible (cell K42) to 48" sqref="K38" xr:uid="{F21E52CA-F913-4903-BC1A-CC8D004B12EE}">
      <formula1>0</formula1>
      <formula2>48</formula2>
    </dataValidation>
  </dataValidations>
  <pageMargins left="0.7" right="0.7" top="0.75" bottom="0.75" header="0.3" footer="0.3"/>
  <pageSetup orientation="portrait" r:id="rId1"/>
  <ignoredErrors>
    <ignoredError sqref="E12 K12 E38 K38" unlockedFormula="1"/>
  </ignoredErrors>
  <extLst>
    <ext xmlns:x14="http://schemas.microsoft.com/office/spreadsheetml/2009/9/main" uri="{CCE6A557-97BC-4b89-ADB6-D9C93CAAB3DF}">
      <x14:dataValidations xmlns:xm="http://schemas.microsoft.com/office/excel/2006/main" xWindow="871" yWindow="513" count="10">
        <x14:dataValidation type="list" allowBlank="1" showInputMessage="1" showErrorMessage="1" xr:uid="{F12A27D5-8C98-4C64-9D65-7E15CB8D29A5}">
          <x14:formula1>
            <xm:f>'Clk-Mux-Sources'!$B$48:$B$50</xm:f>
          </x14:formula1>
          <xm:sqref>E36</xm:sqref>
        </x14:dataValidation>
        <x14:dataValidation type="list" allowBlank="1" showInputMessage="1" showErrorMessage="1" xr:uid="{E5DCCB14-5332-47CD-B03E-375AFCA10E8E}">
          <x14:formula1>
            <xm:f>'Clk-Mux-Sources'!$B$9:$B$12</xm:f>
          </x14:formula1>
          <xm:sqref>E10</xm:sqref>
        </x14:dataValidation>
        <x14:dataValidation type="list" allowBlank="1" showInputMessage="1" showErrorMessage="1" xr:uid="{45238FF3-6E8D-4311-9B06-4CE39369BE84}">
          <x14:formula1>
            <xm:f>'Clk-Mux-Sources'!$A$10:$A$12</xm:f>
          </x14:formula1>
          <xm:sqref>F36:G36 F10:G10</xm:sqref>
        </x14:dataValidation>
        <x14:dataValidation type="list" allowBlank="1" showInputMessage="1" showErrorMessage="1" xr:uid="{5514C7D6-C950-42FB-A334-1861259CD676}">
          <x14:formula1>
            <xm:f>'Clk-Mux-Sources'!$B$16:$B$21</xm:f>
          </x14:formula1>
          <xm:sqref>E11</xm:sqref>
        </x14:dataValidation>
        <x14:dataValidation type="list" allowBlank="1" showInputMessage="1" showErrorMessage="1" xr:uid="{3F7F2B8C-2C21-4367-A75D-3171DB9558DC}">
          <x14:formula1>
            <xm:f>'Clk-Mux-Sources'!$A$16:$A$20</xm:f>
          </x14:formula1>
          <xm:sqref>F37:G38 F11:G12</xm:sqref>
        </x14:dataValidation>
        <x14:dataValidation type="list" allowBlank="1" showInputMessage="1" showErrorMessage="1" xr:uid="{28CBB224-762E-4E54-83C4-FBFC01DF0F88}">
          <x14:formula1>
            <xm:f>'Clk-Mux-Sources'!$B$27:$B$30</xm:f>
          </x14:formula1>
          <xm:sqref>K10</xm:sqref>
        </x14:dataValidation>
        <x14:dataValidation type="list" allowBlank="1" showInputMessage="1" showErrorMessage="1" xr:uid="{2893004B-92B6-478E-B198-5EE3EC51A7A0}">
          <x14:formula1>
            <xm:f>'Clk-Mux-Sources'!$B$35:$B$42</xm:f>
          </x14:formula1>
          <xm:sqref>K11</xm:sqref>
        </x14:dataValidation>
        <x14:dataValidation type="list" allowBlank="1" showInputMessage="1" showErrorMessage="1" xr:uid="{04C60C4B-013C-480C-BC99-2A311138BE43}">
          <x14:formula1>
            <xm:f>'Clk-Mux-Sources'!$B$54:$B$61</xm:f>
          </x14:formula1>
          <xm:sqref>E37</xm:sqref>
        </x14:dataValidation>
        <x14:dataValidation type="list" allowBlank="1" showInputMessage="1" showErrorMessage="1" xr:uid="{119547FB-E931-438A-B835-8ED6348CD6BE}">
          <x14:formula1>
            <xm:f>'Clk-Mux-Sources'!$B$66:$B$68</xm:f>
          </x14:formula1>
          <xm:sqref>K36</xm:sqref>
        </x14:dataValidation>
        <x14:dataValidation type="list" allowBlank="1" showInputMessage="1" showErrorMessage="1" xr:uid="{54B2B866-8A36-47C0-BE22-FDB58EFE3A95}">
          <x14:formula1>
            <xm:f>'Clk-Mux-Sources'!$B$73:$B$80</xm:f>
          </x14:formula1>
          <xm:sqref>K37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C5ACC-0D2D-4556-A5B8-B91903230B09}">
  <sheetPr codeName="Sheet5"/>
  <dimension ref="A1:C87"/>
  <sheetViews>
    <sheetView topLeftCell="A26" workbookViewId="0">
      <selection activeCell="A36" sqref="A36"/>
    </sheetView>
  </sheetViews>
  <sheetFormatPr defaultRowHeight="14.5" x14ac:dyDescent="0.35"/>
  <cols>
    <col min="1" max="1" width="12.7265625" bestFit="1" customWidth="1"/>
    <col min="2" max="2" width="29" bestFit="1" customWidth="1"/>
    <col min="3" max="3" width="13.7265625" bestFit="1" customWidth="1"/>
    <col min="5" max="5" width="12.7265625" bestFit="1" customWidth="1"/>
    <col min="8" max="8" width="9.81640625" bestFit="1" customWidth="1"/>
  </cols>
  <sheetData>
    <row r="1" spans="1:3" x14ac:dyDescent="0.35">
      <c r="A1" s="31" t="s">
        <v>70</v>
      </c>
      <c r="B1" s="32"/>
    </row>
    <row r="2" spans="1:3" x14ac:dyDescent="0.35">
      <c r="A2" t="s">
        <v>27</v>
      </c>
      <c r="B2" t="s">
        <v>71</v>
      </c>
    </row>
    <row r="3" spans="1:3" x14ac:dyDescent="0.35">
      <c r="A3" t="s">
        <v>90</v>
      </c>
      <c r="B3" t="s">
        <v>72</v>
      </c>
    </row>
    <row r="4" spans="1:3" x14ac:dyDescent="0.35">
      <c r="A4" t="s">
        <v>91</v>
      </c>
      <c r="B4" t="s">
        <v>73</v>
      </c>
    </row>
    <row r="5" spans="1:3" x14ac:dyDescent="0.35">
      <c r="A5" t="s">
        <v>92</v>
      </c>
      <c r="B5" t="s">
        <v>74</v>
      </c>
    </row>
    <row r="6" spans="1:3" ht="15" thickBot="1" x14ac:dyDescent="0.4"/>
    <row r="7" spans="1:3" x14ac:dyDescent="0.35">
      <c r="A7" s="28" t="s">
        <v>35</v>
      </c>
      <c r="B7" s="29"/>
      <c r="C7" s="30"/>
    </row>
    <row r="8" spans="1:3" x14ac:dyDescent="0.35">
      <c r="A8" s="16" t="s">
        <v>113</v>
      </c>
      <c r="B8" s="103" t="s">
        <v>29</v>
      </c>
      <c r="C8" s="17" t="s">
        <v>75</v>
      </c>
    </row>
    <row r="9" spans="1:3" x14ac:dyDescent="0.35">
      <c r="A9" s="106">
        <f>'Input Sheet'!E13</f>
        <v>32000</v>
      </c>
      <c r="B9" s="12" t="s">
        <v>45</v>
      </c>
      <c r="C9" s="34">
        <v>1</v>
      </c>
    </row>
    <row r="10" spans="1:3" x14ac:dyDescent="0.35">
      <c r="A10" s="105">
        <v>10000000</v>
      </c>
      <c r="B10" s="104" t="s">
        <v>40</v>
      </c>
      <c r="C10" s="34">
        <v>2</v>
      </c>
    </row>
    <row r="11" spans="1:3" x14ac:dyDescent="0.35">
      <c r="A11" s="33">
        <v>32000</v>
      </c>
      <c r="B11" s="12" t="s">
        <v>41</v>
      </c>
      <c r="C11" s="34">
        <v>3</v>
      </c>
    </row>
    <row r="12" spans="1:3" ht="15" thickBot="1" x14ac:dyDescent="0.4">
      <c r="A12" s="35">
        <v>25000000</v>
      </c>
      <c r="B12" s="22" t="s">
        <v>42</v>
      </c>
      <c r="C12" s="36">
        <v>0</v>
      </c>
    </row>
    <row r="13" spans="1:3" ht="15" thickBot="1" x14ac:dyDescent="0.4"/>
    <row r="14" spans="1:3" x14ac:dyDescent="0.35">
      <c r="A14" s="28" t="s">
        <v>31</v>
      </c>
      <c r="B14" s="29"/>
      <c r="C14" s="30"/>
    </row>
    <row r="15" spans="1:3" x14ac:dyDescent="0.35">
      <c r="A15" s="16" t="s">
        <v>33</v>
      </c>
      <c r="B15" s="13" t="s">
        <v>30</v>
      </c>
      <c r="C15" s="17" t="s">
        <v>75</v>
      </c>
    </row>
    <row r="16" spans="1:3" x14ac:dyDescent="0.35">
      <c r="A16" s="18">
        <f>('Input Sheet'!E$13)</f>
        <v>32000</v>
      </c>
      <c r="B16" s="15" t="s">
        <v>45</v>
      </c>
      <c r="C16" s="20">
        <v>4</v>
      </c>
    </row>
    <row r="17" spans="1:3" x14ac:dyDescent="0.35">
      <c r="A17" s="18">
        <v>400000000</v>
      </c>
      <c r="B17" s="14" t="s">
        <v>43</v>
      </c>
      <c r="C17" s="20">
        <v>1</v>
      </c>
    </row>
    <row r="18" spans="1:3" ht="15" thickBot="1" x14ac:dyDescent="0.4">
      <c r="A18" s="19">
        <v>400000000</v>
      </c>
      <c r="B18" s="14" t="s">
        <v>44</v>
      </c>
      <c r="C18" s="20">
        <v>2</v>
      </c>
    </row>
    <row r="19" spans="1:3" x14ac:dyDescent="0.35">
      <c r="A19" s="18">
        <v>32000</v>
      </c>
      <c r="B19" s="15" t="s">
        <v>41</v>
      </c>
      <c r="C19" s="20">
        <v>5</v>
      </c>
    </row>
    <row r="20" spans="1:3" x14ac:dyDescent="0.35">
      <c r="A20" s="18">
        <v>200000000</v>
      </c>
      <c r="B20" s="14" t="s">
        <v>28</v>
      </c>
      <c r="C20" s="20">
        <v>0</v>
      </c>
    </row>
    <row r="21" spans="1:3" ht="15" thickBot="1" x14ac:dyDescent="0.4">
      <c r="A21" s="18">
        <v>25000000</v>
      </c>
      <c r="B21" s="23" t="s">
        <v>42</v>
      </c>
      <c r="C21" s="21">
        <v>3</v>
      </c>
    </row>
    <row r="24" spans="1:3" ht="15" thickBot="1" x14ac:dyDescent="0.4"/>
    <row r="25" spans="1:3" x14ac:dyDescent="0.35">
      <c r="A25" s="28" t="s">
        <v>36</v>
      </c>
      <c r="B25" s="29"/>
      <c r="C25" s="30"/>
    </row>
    <row r="26" spans="1:3" x14ac:dyDescent="0.35">
      <c r="A26" s="16" t="s">
        <v>32</v>
      </c>
      <c r="B26" s="13" t="s">
        <v>29</v>
      </c>
      <c r="C26" s="17" t="s">
        <v>75</v>
      </c>
    </row>
    <row r="27" spans="1:3" x14ac:dyDescent="0.35">
      <c r="A27" s="102">
        <f>('Input Sheet'!K$13)</f>
        <v>32000</v>
      </c>
      <c r="B27" s="12" t="s">
        <v>45</v>
      </c>
      <c r="C27" s="20">
        <v>1</v>
      </c>
    </row>
    <row r="28" spans="1:3" x14ac:dyDescent="0.35">
      <c r="A28" s="10">
        <v>10000000</v>
      </c>
      <c r="B28" s="12" t="s">
        <v>40</v>
      </c>
      <c r="C28" s="20">
        <v>2</v>
      </c>
    </row>
    <row r="29" spans="1:3" x14ac:dyDescent="0.35">
      <c r="A29" s="10">
        <v>32000</v>
      </c>
      <c r="B29" s="12" t="s">
        <v>41</v>
      </c>
      <c r="C29" s="20">
        <v>3</v>
      </c>
    </row>
    <row r="30" spans="1:3" ht="15" thickBot="1" x14ac:dyDescent="0.4">
      <c r="A30">
        <v>25000000</v>
      </c>
      <c r="B30" s="22" t="s">
        <v>42</v>
      </c>
      <c r="C30" s="21">
        <v>0</v>
      </c>
    </row>
    <row r="32" spans="1:3" ht="15" thickBot="1" x14ac:dyDescent="0.4"/>
    <row r="33" spans="1:3" x14ac:dyDescent="0.35">
      <c r="A33" s="28" t="s">
        <v>34</v>
      </c>
      <c r="B33" s="29"/>
      <c r="C33" s="30"/>
    </row>
    <row r="34" spans="1:3" x14ac:dyDescent="0.35">
      <c r="A34" s="16" t="s">
        <v>33</v>
      </c>
      <c r="B34" s="13" t="s">
        <v>30</v>
      </c>
      <c r="C34" s="17" t="s">
        <v>75</v>
      </c>
    </row>
    <row r="35" spans="1:3" x14ac:dyDescent="0.35">
      <c r="A35">
        <v>500000000</v>
      </c>
      <c r="B35" s="12" t="s">
        <v>38</v>
      </c>
      <c r="C35" s="11">
        <v>1</v>
      </c>
    </row>
    <row r="36" spans="1:3" x14ac:dyDescent="0.35">
      <c r="A36">
        <v>160000000</v>
      </c>
      <c r="B36" s="12" t="s">
        <v>37</v>
      </c>
      <c r="C36" s="11">
        <v>0</v>
      </c>
    </row>
    <row r="37" spans="1:3" x14ac:dyDescent="0.35">
      <c r="A37">
        <v>192000000</v>
      </c>
      <c r="B37" s="12" t="s">
        <v>39</v>
      </c>
      <c r="C37" s="11">
        <v>2</v>
      </c>
    </row>
    <row r="38" spans="1:3" x14ac:dyDescent="0.35">
      <c r="A38" s="10">
        <v>50000000</v>
      </c>
      <c r="B38" s="12" t="s">
        <v>46</v>
      </c>
      <c r="C38" s="11">
        <v>4</v>
      </c>
    </row>
    <row r="39" spans="1:3" x14ac:dyDescent="0.35">
      <c r="A39" s="10">
        <v>50000000</v>
      </c>
      <c r="B39" s="12" t="s">
        <v>47</v>
      </c>
      <c r="C39" s="11">
        <v>5</v>
      </c>
    </row>
    <row r="40" spans="1:3" x14ac:dyDescent="0.35">
      <c r="A40" s="10">
        <v>50000000</v>
      </c>
      <c r="B40" s="12" t="s">
        <v>48</v>
      </c>
      <c r="C40" s="11">
        <v>6</v>
      </c>
    </row>
    <row r="41" spans="1:3" x14ac:dyDescent="0.35">
      <c r="A41" s="10">
        <v>50000000</v>
      </c>
      <c r="B41" s="12" t="s">
        <v>49</v>
      </c>
      <c r="C41" s="11">
        <v>7</v>
      </c>
    </row>
    <row r="42" spans="1:3" ht="15" thickBot="1" x14ac:dyDescent="0.4">
      <c r="A42" s="10">
        <v>10000000</v>
      </c>
      <c r="B42" s="22" t="s">
        <v>40</v>
      </c>
      <c r="C42" s="11">
        <v>3</v>
      </c>
    </row>
    <row r="45" spans="1:3" ht="15" thickBot="1" x14ac:dyDescent="0.4"/>
    <row r="46" spans="1:3" x14ac:dyDescent="0.35">
      <c r="A46" s="145" t="s">
        <v>50</v>
      </c>
      <c r="B46" s="146"/>
      <c r="C46" s="147"/>
    </row>
    <row r="47" spans="1:3" x14ac:dyDescent="0.35">
      <c r="A47" s="16" t="s">
        <v>32</v>
      </c>
      <c r="B47" s="13" t="s">
        <v>29</v>
      </c>
      <c r="C47" s="17" t="s">
        <v>75</v>
      </c>
    </row>
    <row r="48" spans="1:3" x14ac:dyDescent="0.35">
      <c r="A48" s="18">
        <f>'Input Sheet'!E39</f>
        <v>32000</v>
      </c>
      <c r="B48" s="15" t="s">
        <v>45</v>
      </c>
      <c r="C48" s="20">
        <v>1</v>
      </c>
    </row>
    <row r="49" spans="1:3" x14ac:dyDescent="0.35">
      <c r="A49" s="18">
        <v>10000000</v>
      </c>
      <c r="B49" s="15" t="s">
        <v>40</v>
      </c>
      <c r="C49" s="20">
        <v>2</v>
      </c>
    </row>
    <row r="50" spans="1:3" x14ac:dyDescent="0.35">
      <c r="A50" s="18">
        <v>25000000</v>
      </c>
      <c r="B50" s="15" t="s">
        <v>42</v>
      </c>
      <c r="C50" s="20">
        <v>0</v>
      </c>
    </row>
    <row r="52" spans="1:3" x14ac:dyDescent="0.35">
      <c r="A52" s="148" t="s">
        <v>59</v>
      </c>
      <c r="B52" s="148"/>
      <c r="C52" s="148"/>
    </row>
    <row r="53" spans="1:3" x14ac:dyDescent="0.35">
      <c r="A53" s="13" t="s">
        <v>33</v>
      </c>
      <c r="B53" s="13" t="s">
        <v>30</v>
      </c>
      <c r="C53" s="13" t="s">
        <v>75</v>
      </c>
    </row>
    <row r="54" spans="1:3" x14ac:dyDescent="0.35">
      <c r="A54" s="14">
        <v>80000000</v>
      </c>
      <c r="B54" s="14" t="s">
        <v>56</v>
      </c>
      <c r="C54" s="11">
        <v>5</v>
      </c>
    </row>
    <row r="55" spans="1:3" x14ac:dyDescent="0.35">
      <c r="A55" s="14">
        <v>80000000</v>
      </c>
      <c r="B55" s="14" t="s">
        <v>57</v>
      </c>
      <c r="C55" s="11">
        <v>6</v>
      </c>
    </row>
    <row r="56" spans="1:3" x14ac:dyDescent="0.35">
      <c r="A56" s="14">
        <v>200000000</v>
      </c>
      <c r="B56" s="14" t="s">
        <v>51</v>
      </c>
      <c r="C56" s="11">
        <v>0</v>
      </c>
    </row>
    <row r="57" spans="1:3" x14ac:dyDescent="0.35">
      <c r="A57" s="14">
        <v>32000</v>
      </c>
      <c r="B57" s="14" t="s">
        <v>58</v>
      </c>
      <c r="C57" s="11">
        <v>7</v>
      </c>
    </row>
    <row r="58" spans="1:3" x14ac:dyDescent="0.35">
      <c r="A58" s="14">
        <v>200000000</v>
      </c>
      <c r="B58" s="14" t="s">
        <v>52</v>
      </c>
      <c r="C58" s="11">
        <v>1</v>
      </c>
    </row>
    <row r="59" spans="1:3" x14ac:dyDescent="0.35">
      <c r="A59" s="14">
        <v>200000000</v>
      </c>
      <c r="B59" s="14" t="s">
        <v>53</v>
      </c>
      <c r="C59" s="11">
        <v>2</v>
      </c>
    </row>
    <row r="60" spans="1:3" x14ac:dyDescent="0.35">
      <c r="A60" s="14">
        <v>200000000</v>
      </c>
      <c r="B60" s="14" t="s">
        <v>54</v>
      </c>
      <c r="C60" s="11">
        <v>3</v>
      </c>
    </row>
    <row r="61" spans="1:3" x14ac:dyDescent="0.35">
      <c r="A61" s="14">
        <v>200000000</v>
      </c>
      <c r="B61" s="14" t="s">
        <v>55</v>
      </c>
      <c r="C61" s="11">
        <v>4</v>
      </c>
    </row>
    <row r="63" spans="1:3" ht="15" thickBot="1" x14ac:dyDescent="0.4"/>
    <row r="64" spans="1:3" x14ac:dyDescent="0.35">
      <c r="A64" s="145" t="s">
        <v>60</v>
      </c>
      <c r="B64" s="146"/>
      <c r="C64" s="147"/>
    </row>
    <row r="65" spans="1:3" x14ac:dyDescent="0.35">
      <c r="A65" s="16" t="s">
        <v>32</v>
      </c>
      <c r="B65" s="13" t="s">
        <v>29</v>
      </c>
      <c r="C65" s="17" t="s">
        <v>75</v>
      </c>
    </row>
    <row r="66" spans="1:3" x14ac:dyDescent="0.35">
      <c r="A66">
        <f>'Input Sheet'!K39</f>
        <v>32000</v>
      </c>
      <c r="B66" s="15" t="s">
        <v>45</v>
      </c>
      <c r="C66" s="20">
        <v>1</v>
      </c>
    </row>
    <row r="67" spans="1:3" x14ac:dyDescent="0.35">
      <c r="A67" s="18">
        <v>10000000</v>
      </c>
      <c r="B67" s="15" t="s">
        <v>40</v>
      </c>
      <c r="C67" s="20">
        <v>2</v>
      </c>
    </row>
    <row r="68" spans="1:3" x14ac:dyDescent="0.35">
      <c r="A68" s="18">
        <v>25000000</v>
      </c>
      <c r="B68" s="15" t="s">
        <v>42</v>
      </c>
      <c r="C68" s="20">
        <v>0</v>
      </c>
    </row>
    <row r="70" spans="1:3" ht="15" thickBot="1" x14ac:dyDescent="0.4"/>
    <row r="71" spans="1:3" x14ac:dyDescent="0.35">
      <c r="A71" s="145" t="s">
        <v>61</v>
      </c>
      <c r="B71" s="146"/>
      <c r="C71" s="147"/>
    </row>
    <row r="72" spans="1:3" x14ac:dyDescent="0.35">
      <c r="A72" s="16" t="s">
        <v>33</v>
      </c>
      <c r="B72" s="13" t="s">
        <v>30</v>
      </c>
      <c r="C72" s="17" t="s">
        <v>75</v>
      </c>
    </row>
    <row r="73" spans="1:3" x14ac:dyDescent="0.35">
      <c r="A73" s="18">
        <v>25000000</v>
      </c>
      <c r="B73" s="25" t="s">
        <v>66</v>
      </c>
      <c r="C73" s="11">
        <v>4</v>
      </c>
    </row>
    <row r="74" spans="1:3" x14ac:dyDescent="0.35">
      <c r="A74" s="18">
        <v>25000000</v>
      </c>
      <c r="B74" s="25" t="s">
        <v>67</v>
      </c>
      <c r="C74" s="11">
        <v>5</v>
      </c>
    </row>
    <row r="75" spans="1:3" x14ac:dyDescent="0.35">
      <c r="A75" s="18">
        <v>25000000</v>
      </c>
      <c r="B75" s="26" t="s">
        <v>68</v>
      </c>
      <c r="C75" s="11">
        <v>6</v>
      </c>
    </row>
    <row r="76" spans="1:3" x14ac:dyDescent="0.35">
      <c r="A76" s="18">
        <v>25000000</v>
      </c>
      <c r="B76" s="26" t="s">
        <v>69</v>
      </c>
      <c r="C76" s="11">
        <v>7</v>
      </c>
    </row>
    <row r="77" spans="1:3" x14ac:dyDescent="0.35">
      <c r="A77" s="18">
        <v>125000000</v>
      </c>
      <c r="B77" s="25" t="s">
        <v>64</v>
      </c>
      <c r="C77" s="11">
        <v>2</v>
      </c>
    </row>
    <row r="78" spans="1:3" ht="15" thickBot="1" x14ac:dyDescent="0.4">
      <c r="A78" s="19">
        <v>125000000</v>
      </c>
      <c r="B78" s="25" t="s">
        <v>65</v>
      </c>
      <c r="C78" s="11">
        <v>3</v>
      </c>
    </row>
    <row r="79" spans="1:3" x14ac:dyDescent="0.35">
      <c r="A79" s="18">
        <v>50000000</v>
      </c>
      <c r="B79" s="24" t="s">
        <v>62</v>
      </c>
      <c r="C79" s="11">
        <v>0</v>
      </c>
    </row>
    <row r="80" spans="1:3" ht="15" thickBot="1" x14ac:dyDescent="0.4">
      <c r="A80" s="18">
        <v>50000000</v>
      </c>
      <c r="B80" s="107" t="s">
        <v>63</v>
      </c>
      <c r="C80" s="11">
        <v>1</v>
      </c>
    </row>
    <row r="84" spans="1:1" x14ac:dyDescent="0.35">
      <c r="A84" s="37"/>
    </row>
    <row r="85" spans="1:1" x14ac:dyDescent="0.35">
      <c r="A85" s="37"/>
    </row>
    <row r="86" spans="1:1" x14ac:dyDescent="0.35">
      <c r="A86" s="37"/>
    </row>
    <row r="87" spans="1:1" x14ac:dyDescent="0.35">
      <c r="A87" s="37"/>
    </row>
  </sheetData>
  <sortState ref="B73:B80">
    <sortCondition ref="B73"/>
  </sortState>
  <mergeCells count="4">
    <mergeCell ref="A64:C64"/>
    <mergeCell ref="A71:C71"/>
    <mergeCell ref="A52:C52"/>
    <mergeCell ref="A46:C46"/>
  </mergeCells>
  <pageMargins left="0.7" right="0.7" top="0.75" bottom="0.75" header="0.3" footer="0.3"/>
  <pageSetup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35A05-710B-4310-BAA8-D1C289D6B505}">
  <sheetPr codeName="Sheet6"/>
  <dimension ref="A8:B53"/>
  <sheetViews>
    <sheetView workbookViewId="0">
      <selection activeCell="I28" sqref="I28"/>
    </sheetView>
  </sheetViews>
  <sheetFormatPr defaultRowHeight="14.5" x14ac:dyDescent="0.35"/>
  <cols>
    <col min="1" max="1" width="13.7265625" bestFit="1" customWidth="1"/>
    <col min="2" max="2" width="29" bestFit="1" customWidth="1"/>
  </cols>
  <sheetData>
    <row r="8" spans="1:2" x14ac:dyDescent="0.35">
      <c r="A8" s="11" t="s">
        <v>76</v>
      </c>
      <c r="B8" s="12" t="s">
        <v>42</v>
      </c>
    </row>
    <row r="9" spans="1:2" x14ac:dyDescent="0.35">
      <c r="A9" s="11" t="s">
        <v>77</v>
      </c>
      <c r="B9" s="12" t="s">
        <v>40</v>
      </c>
    </row>
    <row r="10" spans="1:2" x14ac:dyDescent="0.35">
      <c r="A10" s="11" t="s">
        <v>78</v>
      </c>
      <c r="B10" s="12" t="s">
        <v>45</v>
      </c>
    </row>
    <row r="11" spans="1:2" x14ac:dyDescent="0.35">
      <c r="A11" s="11" t="s">
        <v>79</v>
      </c>
      <c r="B11" s="12" t="s">
        <v>41</v>
      </c>
    </row>
    <row r="12" spans="1:2" x14ac:dyDescent="0.35">
      <c r="A12" s="11" t="s">
        <v>80</v>
      </c>
      <c r="B12" s="12" t="s">
        <v>42</v>
      </c>
    </row>
    <row r="13" spans="1:2" x14ac:dyDescent="0.35">
      <c r="A13" s="11" t="s">
        <v>81</v>
      </c>
      <c r="B13" s="12" t="s">
        <v>40</v>
      </c>
    </row>
    <row r="14" spans="1:2" x14ac:dyDescent="0.35">
      <c r="A14" s="11" t="s">
        <v>82</v>
      </c>
      <c r="B14" s="12" t="s">
        <v>45</v>
      </c>
    </row>
    <row r="15" spans="1:2" x14ac:dyDescent="0.35">
      <c r="A15" s="11" t="s">
        <v>83</v>
      </c>
      <c r="B15" s="12" t="s">
        <v>41</v>
      </c>
    </row>
    <row r="16" spans="1:2" x14ac:dyDescent="0.35">
      <c r="A16" s="11" t="s">
        <v>84</v>
      </c>
      <c r="B16" s="15" t="s">
        <v>42</v>
      </c>
    </row>
    <row r="17" spans="1:2" x14ac:dyDescent="0.35">
      <c r="A17" s="11" t="s">
        <v>85</v>
      </c>
      <c r="B17" s="15" t="s">
        <v>45</v>
      </c>
    </row>
    <row r="18" spans="1:2" x14ac:dyDescent="0.35">
      <c r="A18" s="11" t="s">
        <v>86</v>
      </c>
      <c r="B18" s="15" t="s">
        <v>40</v>
      </c>
    </row>
    <row r="19" spans="1:2" x14ac:dyDescent="0.35">
      <c r="A19" s="11" t="s">
        <v>87</v>
      </c>
      <c r="B19" s="15" t="s">
        <v>42</v>
      </c>
    </row>
    <row r="20" spans="1:2" x14ac:dyDescent="0.35">
      <c r="A20" s="11" t="s">
        <v>88</v>
      </c>
      <c r="B20" s="15" t="s">
        <v>45</v>
      </c>
    </row>
    <row r="21" spans="1:2" x14ac:dyDescent="0.35">
      <c r="A21" s="11" t="s">
        <v>89</v>
      </c>
      <c r="B21" s="15" t="s">
        <v>40</v>
      </c>
    </row>
    <row r="24" spans="1:2" x14ac:dyDescent="0.35">
      <c r="A24" s="11" t="s">
        <v>76</v>
      </c>
      <c r="B24" s="14" t="s">
        <v>28</v>
      </c>
    </row>
    <row r="25" spans="1:2" x14ac:dyDescent="0.35">
      <c r="A25" s="11" t="s">
        <v>77</v>
      </c>
      <c r="B25" s="14" t="s">
        <v>43</v>
      </c>
    </row>
    <row r="26" spans="1:2" x14ac:dyDescent="0.35">
      <c r="A26" s="11" t="s">
        <v>78</v>
      </c>
      <c r="B26" s="14" t="s">
        <v>44</v>
      </c>
    </row>
    <row r="27" spans="1:2" x14ac:dyDescent="0.35">
      <c r="A27" s="11" t="s">
        <v>79</v>
      </c>
      <c r="B27" s="15" t="s">
        <v>42</v>
      </c>
    </row>
    <row r="28" spans="1:2" x14ac:dyDescent="0.35">
      <c r="A28" s="11" t="s">
        <v>102</v>
      </c>
      <c r="B28" s="15" t="s">
        <v>45</v>
      </c>
    </row>
    <row r="29" spans="1:2" ht="15" thickBot="1" x14ac:dyDescent="0.4">
      <c r="A29" s="11" t="s">
        <v>103</v>
      </c>
      <c r="B29" s="23" t="s">
        <v>41</v>
      </c>
    </row>
    <row r="30" spans="1:2" x14ac:dyDescent="0.35">
      <c r="A30" s="11" t="s">
        <v>80</v>
      </c>
      <c r="B30" s="12" t="s">
        <v>37</v>
      </c>
    </row>
    <row r="31" spans="1:2" x14ac:dyDescent="0.35">
      <c r="A31" s="11" t="s">
        <v>81</v>
      </c>
      <c r="B31" s="12" t="s">
        <v>38</v>
      </c>
    </row>
    <row r="32" spans="1:2" x14ac:dyDescent="0.35">
      <c r="A32" s="11" t="s">
        <v>82</v>
      </c>
      <c r="B32" s="12" t="s">
        <v>39</v>
      </c>
    </row>
    <row r="33" spans="1:2" x14ac:dyDescent="0.35">
      <c r="A33" s="11" t="s">
        <v>83</v>
      </c>
      <c r="B33" s="12" t="s">
        <v>40</v>
      </c>
    </row>
    <row r="34" spans="1:2" x14ac:dyDescent="0.35">
      <c r="A34" s="11" t="s">
        <v>93</v>
      </c>
      <c r="B34" s="12" t="s">
        <v>46</v>
      </c>
    </row>
    <row r="35" spans="1:2" x14ac:dyDescent="0.35">
      <c r="A35" s="11" t="s">
        <v>94</v>
      </c>
      <c r="B35" s="12" t="s">
        <v>47</v>
      </c>
    </row>
    <row r="36" spans="1:2" x14ac:dyDescent="0.35">
      <c r="A36" s="11" t="s">
        <v>95</v>
      </c>
      <c r="B36" s="12" t="s">
        <v>48</v>
      </c>
    </row>
    <row r="37" spans="1:2" ht="15" thickBot="1" x14ac:dyDescent="0.4">
      <c r="A37" s="11" t="s">
        <v>96</v>
      </c>
      <c r="B37" s="22" t="s">
        <v>49</v>
      </c>
    </row>
    <row r="38" spans="1:2" x14ac:dyDescent="0.35">
      <c r="A38" s="11" t="s">
        <v>84</v>
      </c>
      <c r="B38" s="14" t="s">
        <v>51</v>
      </c>
    </row>
    <row r="39" spans="1:2" x14ac:dyDescent="0.35">
      <c r="A39" s="11" t="s">
        <v>85</v>
      </c>
      <c r="B39" s="14" t="s">
        <v>52</v>
      </c>
    </row>
    <row r="40" spans="1:2" x14ac:dyDescent="0.35">
      <c r="A40" s="11" t="s">
        <v>86</v>
      </c>
      <c r="B40" s="14" t="s">
        <v>53</v>
      </c>
    </row>
    <row r="41" spans="1:2" x14ac:dyDescent="0.35">
      <c r="A41" s="11" t="s">
        <v>97</v>
      </c>
      <c r="B41" s="14" t="s">
        <v>54</v>
      </c>
    </row>
    <row r="42" spans="1:2" x14ac:dyDescent="0.35">
      <c r="A42" s="11" t="s">
        <v>98</v>
      </c>
      <c r="B42" s="14" t="s">
        <v>55</v>
      </c>
    </row>
    <row r="43" spans="1:2" x14ac:dyDescent="0.35">
      <c r="A43" s="11" t="s">
        <v>99</v>
      </c>
      <c r="B43" s="14" t="s">
        <v>56</v>
      </c>
    </row>
    <row r="44" spans="1:2" x14ac:dyDescent="0.35">
      <c r="A44" s="11" t="s">
        <v>100</v>
      </c>
      <c r="B44" s="14" t="s">
        <v>57</v>
      </c>
    </row>
    <row r="45" spans="1:2" x14ac:dyDescent="0.35">
      <c r="A45" s="11" t="s">
        <v>101</v>
      </c>
      <c r="B45" s="14" t="s">
        <v>58</v>
      </c>
    </row>
    <row r="46" spans="1:2" x14ac:dyDescent="0.35">
      <c r="A46" s="11" t="s">
        <v>87</v>
      </c>
      <c r="B46" s="24" t="s">
        <v>62</v>
      </c>
    </row>
    <row r="47" spans="1:2" x14ac:dyDescent="0.35">
      <c r="A47" s="11" t="s">
        <v>88</v>
      </c>
      <c r="B47" s="24" t="s">
        <v>63</v>
      </c>
    </row>
    <row r="48" spans="1:2" x14ac:dyDescent="0.35">
      <c r="A48" s="11" t="s">
        <v>89</v>
      </c>
      <c r="B48" s="25" t="s">
        <v>64</v>
      </c>
    </row>
    <row r="49" spans="1:2" x14ac:dyDescent="0.35">
      <c r="A49" s="11" t="s">
        <v>104</v>
      </c>
      <c r="B49" s="25" t="s">
        <v>65</v>
      </c>
    </row>
    <row r="50" spans="1:2" x14ac:dyDescent="0.35">
      <c r="A50" s="11" t="s">
        <v>105</v>
      </c>
      <c r="B50" s="25" t="s">
        <v>66</v>
      </c>
    </row>
    <row r="51" spans="1:2" x14ac:dyDescent="0.35">
      <c r="A51" s="11" t="s">
        <v>106</v>
      </c>
      <c r="B51" s="25" t="s">
        <v>67</v>
      </c>
    </row>
    <row r="52" spans="1:2" x14ac:dyDescent="0.35">
      <c r="A52" s="11" t="s">
        <v>107</v>
      </c>
      <c r="B52" s="26" t="s">
        <v>68</v>
      </c>
    </row>
    <row r="53" spans="1:2" ht="15" thickBot="1" x14ac:dyDescent="0.4">
      <c r="A53" s="11" t="s">
        <v>108</v>
      </c>
      <c r="B53" s="27"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Reg_Configuration</vt:lpstr>
      <vt:lpstr>Revision History</vt:lpstr>
      <vt:lpstr>Introduction</vt:lpstr>
      <vt:lpstr>Input Sheet</vt:lpstr>
      <vt:lpstr>Clk-Mux-Sources</vt:lpstr>
      <vt:lpstr>Sheet4</vt:lpstr>
    </vt:vector>
  </TitlesOfParts>
  <Company>Texas Instruments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Nagalikar, Shivasharan</dc:creator>
  <cp:lastModifiedBy>H G, Sahana</cp:lastModifiedBy>
  <dcterms:created xsi:type="dcterms:W3CDTF">2022-05-09T04:43:48Z</dcterms:created>
  <dcterms:modified xsi:type="dcterms:W3CDTF">2022-12-28T10:37:48Z</dcterms:modified>
</cp:coreProperties>
</file>